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Ayres\Ayres.Prop\LTER.HB\Ash\AshProtection\TownHall\Attachments\"/>
    </mc:Choice>
  </mc:AlternateContent>
  <bookViews>
    <workbookView xWindow="-100" yWindow="-100" windowWidth="23230" windowHeight="12550" tabRatio="500"/>
  </bookViews>
  <sheets>
    <sheet name="Attributes" sheetId="12" r:id="rId1"/>
    <sheet name="map" sheetId="1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74" i="12" l="1"/>
  <c r="W73" i="12"/>
  <c r="W72" i="12"/>
  <c r="W71" i="12"/>
  <c r="L71" i="12"/>
  <c r="M71" i="12"/>
  <c r="L72" i="12"/>
  <c r="M72" i="12"/>
  <c r="L73" i="12"/>
  <c r="M73" i="12"/>
  <c r="L74" i="12"/>
  <c r="M74" i="12"/>
  <c r="K74" i="12"/>
  <c r="K73" i="12"/>
  <c r="K72" i="12"/>
  <c r="K71" i="12"/>
  <c r="AT3" i="12"/>
  <c r="AT4" i="12"/>
  <c r="AT5" i="12"/>
  <c r="AT6" i="12"/>
  <c r="AT7" i="12"/>
  <c r="AT8" i="12"/>
  <c r="AT9" i="12"/>
  <c r="AT10" i="12"/>
  <c r="AT11" i="12"/>
  <c r="AT12" i="12"/>
  <c r="AT13" i="12"/>
  <c r="AT14" i="12"/>
  <c r="AT15" i="12"/>
  <c r="AT16" i="12"/>
  <c r="AT17" i="12"/>
  <c r="AT18" i="12"/>
  <c r="AT19" i="12"/>
  <c r="AT20" i="12"/>
  <c r="AT21" i="12"/>
  <c r="AT22" i="12"/>
  <c r="AT23" i="12"/>
  <c r="AT24" i="12"/>
  <c r="AT25" i="12"/>
  <c r="AT26" i="12"/>
  <c r="AT27" i="12"/>
  <c r="AT28" i="12"/>
  <c r="AT29" i="12"/>
  <c r="AT30" i="12"/>
  <c r="AT31" i="12"/>
  <c r="AT32" i="12"/>
  <c r="AT33" i="12"/>
  <c r="AT35" i="12"/>
  <c r="AT36" i="12"/>
  <c r="AT37" i="12"/>
  <c r="AT38" i="12"/>
  <c r="AT39" i="12"/>
  <c r="AT40" i="12"/>
  <c r="AT41" i="12"/>
  <c r="AT42" i="12"/>
  <c r="AT43" i="12"/>
  <c r="AT44" i="12"/>
  <c r="AT45" i="12"/>
  <c r="AT46" i="12"/>
  <c r="AT47" i="12"/>
  <c r="AT48" i="12"/>
  <c r="AT49" i="12"/>
  <c r="AT50" i="12"/>
  <c r="AT51" i="12"/>
  <c r="AT52" i="12"/>
  <c r="AT53" i="12"/>
  <c r="AT54" i="12"/>
  <c r="AT55" i="12"/>
  <c r="AT56" i="12"/>
  <c r="AT57" i="12"/>
  <c r="AT58" i="12"/>
  <c r="AT59" i="12"/>
  <c r="AT60" i="12"/>
  <c r="AT61" i="12"/>
  <c r="AT62" i="12"/>
  <c r="AT63" i="12"/>
  <c r="AT64" i="12"/>
  <c r="AT65" i="12"/>
  <c r="AT66" i="12"/>
  <c r="AT67" i="12"/>
  <c r="AT68" i="12"/>
  <c r="AT69" i="12"/>
  <c r="AT2" i="12"/>
  <c r="AR3" i="12"/>
  <c r="AS3" i="12"/>
  <c r="AR4" i="12"/>
  <c r="AS4" i="12"/>
  <c r="AR5" i="12"/>
  <c r="AS5" i="12"/>
  <c r="AR6" i="12"/>
  <c r="AS6" i="12"/>
  <c r="AR7" i="12"/>
  <c r="AS7" i="12"/>
  <c r="AR8" i="12"/>
  <c r="AS8" i="12"/>
  <c r="AR9" i="12"/>
  <c r="AS9" i="12"/>
  <c r="AR10" i="12"/>
  <c r="AS10" i="12"/>
  <c r="AR11" i="12"/>
  <c r="AS11" i="12"/>
  <c r="AR12" i="12"/>
  <c r="AS12" i="12"/>
  <c r="AR13" i="12"/>
  <c r="AS13" i="12"/>
  <c r="AR14" i="12"/>
  <c r="AS14" i="12"/>
  <c r="AR15" i="12"/>
  <c r="AS15" i="12"/>
  <c r="AR16" i="12"/>
  <c r="AS16" i="12"/>
  <c r="AR17" i="12"/>
  <c r="AS17" i="12"/>
  <c r="AR18" i="12"/>
  <c r="AS18" i="12"/>
  <c r="AR19" i="12"/>
  <c r="AS19" i="12"/>
  <c r="AR20" i="12"/>
  <c r="AS20" i="12"/>
  <c r="AR21" i="12"/>
  <c r="AS21" i="12"/>
  <c r="AR22" i="12"/>
  <c r="AS22" i="12"/>
  <c r="AR23" i="12"/>
  <c r="AS23" i="12"/>
  <c r="AR24" i="12"/>
  <c r="AS24" i="12"/>
  <c r="AR25" i="12"/>
  <c r="AS25" i="12"/>
  <c r="AR26" i="12"/>
  <c r="AS26" i="12"/>
  <c r="AR27" i="12"/>
  <c r="AS27" i="12"/>
  <c r="AR28" i="12"/>
  <c r="AS28" i="12"/>
  <c r="AR29" i="12"/>
  <c r="AS29" i="12"/>
  <c r="AR30" i="12"/>
  <c r="AS30" i="12"/>
  <c r="AR31" i="12"/>
  <c r="AS31" i="12"/>
  <c r="AR32" i="12"/>
  <c r="AS32" i="12"/>
  <c r="AR33" i="12"/>
  <c r="AS33" i="12"/>
  <c r="AR35" i="12"/>
  <c r="AS35" i="12"/>
  <c r="AR36" i="12"/>
  <c r="AS36" i="12"/>
  <c r="AR37" i="12"/>
  <c r="AS37" i="12"/>
  <c r="AR38" i="12"/>
  <c r="AS38" i="12"/>
  <c r="AR39" i="12"/>
  <c r="AS39" i="12"/>
  <c r="AR40" i="12"/>
  <c r="AS40" i="12"/>
  <c r="AR41" i="12"/>
  <c r="AS41" i="12"/>
  <c r="AR42" i="12"/>
  <c r="AS42" i="12"/>
  <c r="AR43" i="12"/>
  <c r="AS43" i="12"/>
  <c r="AR44" i="12"/>
  <c r="AS44" i="12"/>
  <c r="AR45" i="12"/>
  <c r="AS45" i="12"/>
  <c r="AR46" i="12"/>
  <c r="AS46" i="12"/>
  <c r="AR47" i="12"/>
  <c r="AS47" i="12"/>
  <c r="AR48" i="12"/>
  <c r="AS48" i="12"/>
  <c r="AR49" i="12"/>
  <c r="AS49" i="12"/>
  <c r="AR50" i="12"/>
  <c r="AS50" i="12"/>
  <c r="AR51" i="12"/>
  <c r="AS51" i="12"/>
  <c r="AR52" i="12"/>
  <c r="AS52" i="12"/>
  <c r="AR53" i="12"/>
  <c r="AS53" i="12"/>
  <c r="AR54" i="12"/>
  <c r="AS54" i="12"/>
  <c r="AR55" i="12"/>
  <c r="AS55" i="12"/>
  <c r="AR56" i="12"/>
  <c r="AS56" i="12"/>
  <c r="AR57" i="12"/>
  <c r="AS57" i="12"/>
  <c r="AR58" i="12"/>
  <c r="AS58" i="12"/>
  <c r="AR59" i="12"/>
  <c r="AS59" i="12"/>
  <c r="AR60" i="12"/>
  <c r="AS60" i="12"/>
  <c r="AR61" i="12"/>
  <c r="AS61" i="12"/>
  <c r="AR62" i="12"/>
  <c r="AS62" i="12"/>
  <c r="AR63" i="12"/>
  <c r="AS63" i="12"/>
  <c r="AR64" i="12"/>
  <c r="AS64" i="12"/>
  <c r="AR65" i="12"/>
  <c r="AS65" i="12"/>
  <c r="AR66" i="12"/>
  <c r="AS66" i="12"/>
  <c r="AR67" i="12"/>
  <c r="AS67" i="12"/>
  <c r="AR68" i="12"/>
  <c r="AS68" i="12"/>
  <c r="AR69" i="12"/>
  <c r="AS69" i="12"/>
  <c r="AS2" i="12"/>
  <c r="AR2" i="12"/>
  <c r="AB72" i="12"/>
  <c r="L3" i="14"/>
  <c r="L4" i="14"/>
  <c r="L5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5" i="14"/>
  <c r="L36" i="14"/>
  <c r="L39" i="14"/>
  <c r="L41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K3" i="14"/>
  <c r="K4" i="14"/>
  <c r="K5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5" i="14"/>
  <c r="K36" i="14"/>
  <c r="K39" i="14"/>
  <c r="K41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N5" i="14"/>
  <c r="N7" i="14" s="1"/>
  <c r="J3" i="14"/>
  <c r="J4" i="14"/>
  <c r="J5" i="14"/>
  <c r="J6" i="14"/>
  <c r="N2" i="14" s="1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2" i="14"/>
  <c r="N4" i="14"/>
  <c r="S3" i="14"/>
  <c r="R3" i="14"/>
  <c r="R2" i="14"/>
  <c r="O3" i="14"/>
  <c r="N3" i="14"/>
  <c r="A3" i="14"/>
  <c r="B3" i="14"/>
  <c r="C3" i="14"/>
  <c r="D3" i="14"/>
  <c r="E3" i="14"/>
  <c r="F3" i="14"/>
  <c r="G3" i="14"/>
  <c r="H3" i="14"/>
  <c r="I3" i="14"/>
  <c r="A4" i="14"/>
  <c r="B4" i="14"/>
  <c r="C4" i="14"/>
  <c r="D4" i="14"/>
  <c r="E4" i="14"/>
  <c r="F4" i="14"/>
  <c r="G4" i="14"/>
  <c r="H4" i="14"/>
  <c r="I4" i="14"/>
  <c r="A5" i="14"/>
  <c r="B5" i="14"/>
  <c r="C5" i="14"/>
  <c r="D5" i="14"/>
  <c r="E5" i="14"/>
  <c r="F5" i="14"/>
  <c r="G5" i="14"/>
  <c r="H5" i="14"/>
  <c r="I5" i="14"/>
  <c r="A6" i="14"/>
  <c r="B6" i="14"/>
  <c r="C6" i="14"/>
  <c r="D6" i="14"/>
  <c r="E6" i="14"/>
  <c r="F6" i="14"/>
  <c r="G6" i="14"/>
  <c r="H6" i="14"/>
  <c r="K6" i="14" s="1"/>
  <c r="A7" i="14"/>
  <c r="B7" i="14"/>
  <c r="C7" i="14"/>
  <c r="D7" i="14"/>
  <c r="E7" i="14"/>
  <c r="F7" i="14"/>
  <c r="G7" i="14"/>
  <c r="H7" i="14"/>
  <c r="I7" i="14"/>
  <c r="A8" i="14"/>
  <c r="B8" i="14"/>
  <c r="C8" i="14"/>
  <c r="D8" i="14"/>
  <c r="E8" i="14"/>
  <c r="F8" i="14"/>
  <c r="G8" i="14"/>
  <c r="H8" i="14"/>
  <c r="I8" i="14"/>
  <c r="A9" i="14"/>
  <c r="B9" i="14"/>
  <c r="C9" i="14"/>
  <c r="D9" i="14"/>
  <c r="E9" i="14"/>
  <c r="F9" i="14"/>
  <c r="G9" i="14"/>
  <c r="H9" i="14"/>
  <c r="I9" i="14"/>
  <c r="A10" i="14"/>
  <c r="B10" i="14"/>
  <c r="C10" i="14"/>
  <c r="D10" i="14"/>
  <c r="E10" i="14"/>
  <c r="F10" i="14"/>
  <c r="G10" i="14"/>
  <c r="H10" i="14"/>
  <c r="I10" i="14"/>
  <c r="A11" i="14"/>
  <c r="B11" i="14"/>
  <c r="C11" i="14"/>
  <c r="D11" i="14"/>
  <c r="E11" i="14"/>
  <c r="F11" i="14"/>
  <c r="G11" i="14"/>
  <c r="H11" i="14"/>
  <c r="I11" i="14"/>
  <c r="A12" i="14"/>
  <c r="B12" i="14"/>
  <c r="C12" i="14"/>
  <c r="D12" i="14"/>
  <c r="E12" i="14"/>
  <c r="F12" i="14"/>
  <c r="G12" i="14"/>
  <c r="H12" i="14"/>
  <c r="I12" i="14"/>
  <c r="A13" i="14"/>
  <c r="B13" i="14"/>
  <c r="C13" i="14"/>
  <c r="D13" i="14"/>
  <c r="E13" i="14"/>
  <c r="F13" i="14"/>
  <c r="G13" i="14"/>
  <c r="H13" i="14"/>
  <c r="I13" i="14"/>
  <c r="A14" i="14"/>
  <c r="B14" i="14"/>
  <c r="C14" i="14"/>
  <c r="D14" i="14"/>
  <c r="E14" i="14"/>
  <c r="F14" i="14"/>
  <c r="G14" i="14"/>
  <c r="H14" i="14"/>
  <c r="I14" i="14"/>
  <c r="A15" i="14"/>
  <c r="B15" i="14"/>
  <c r="C15" i="14"/>
  <c r="D15" i="14"/>
  <c r="E15" i="14"/>
  <c r="F15" i="14"/>
  <c r="G15" i="14"/>
  <c r="H15" i="14"/>
  <c r="I15" i="14"/>
  <c r="A16" i="14"/>
  <c r="B16" i="14"/>
  <c r="C16" i="14"/>
  <c r="D16" i="14"/>
  <c r="E16" i="14"/>
  <c r="F16" i="14"/>
  <c r="G16" i="14"/>
  <c r="H16" i="14"/>
  <c r="I16" i="14"/>
  <c r="A17" i="14"/>
  <c r="B17" i="14"/>
  <c r="C17" i="14"/>
  <c r="D17" i="14"/>
  <c r="E17" i="14"/>
  <c r="F17" i="14"/>
  <c r="G17" i="14"/>
  <c r="H17" i="14"/>
  <c r="I17" i="14"/>
  <c r="A18" i="14"/>
  <c r="B18" i="14"/>
  <c r="C18" i="14"/>
  <c r="D18" i="14"/>
  <c r="E18" i="14"/>
  <c r="F18" i="14"/>
  <c r="G18" i="14"/>
  <c r="H18" i="14"/>
  <c r="I18" i="14"/>
  <c r="A19" i="14"/>
  <c r="B19" i="14"/>
  <c r="C19" i="14"/>
  <c r="D19" i="14"/>
  <c r="E19" i="14"/>
  <c r="F19" i="14"/>
  <c r="G19" i="14"/>
  <c r="H19" i="14"/>
  <c r="K19" i="14" s="1"/>
  <c r="I19" i="14"/>
  <c r="L19" i="14" s="1"/>
  <c r="A20" i="14"/>
  <c r="B20" i="14"/>
  <c r="C20" i="14"/>
  <c r="D20" i="14"/>
  <c r="E20" i="14"/>
  <c r="F20" i="14"/>
  <c r="G20" i="14"/>
  <c r="H20" i="14"/>
  <c r="I20" i="14"/>
  <c r="A21" i="14"/>
  <c r="B21" i="14"/>
  <c r="C21" i="14"/>
  <c r="D21" i="14"/>
  <c r="E21" i="14"/>
  <c r="F21" i="14"/>
  <c r="G21" i="14"/>
  <c r="H21" i="14"/>
  <c r="I21" i="14"/>
  <c r="A22" i="14"/>
  <c r="B22" i="14"/>
  <c r="C22" i="14"/>
  <c r="D22" i="14"/>
  <c r="E22" i="14"/>
  <c r="F22" i="14"/>
  <c r="G22" i="14"/>
  <c r="H22" i="14"/>
  <c r="I22" i="14"/>
  <c r="A23" i="14"/>
  <c r="B23" i="14"/>
  <c r="C23" i="14"/>
  <c r="D23" i="14"/>
  <c r="E23" i="14"/>
  <c r="F23" i="14"/>
  <c r="G23" i="14"/>
  <c r="H23" i="14"/>
  <c r="I23" i="14"/>
  <c r="A24" i="14"/>
  <c r="B24" i="14"/>
  <c r="C24" i="14"/>
  <c r="D24" i="14"/>
  <c r="E24" i="14"/>
  <c r="F24" i="14"/>
  <c r="G24" i="14"/>
  <c r="H24" i="14"/>
  <c r="I24" i="14"/>
  <c r="A25" i="14"/>
  <c r="B25" i="14"/>
  <c r="C25" i="14"/>
  <c r="D25" i="14"/>
  <c r="E25" i="14"/>
  <c r="F25" i="14"/>
  <c r="G25" i="14"/>
  <c r="H25" i="14"/>
  <c r="I25" i="14"/>
  <c r="A26" i="14"/>
  <c r="B26" i="14"/>
  <c r="C26" i="14"/>
  <c r="D26" i="14"/>
  <c r="E26" i="14"/>
  <c r="F26" i="14"/>
  <c r="G26" i="14"/>
  <c r="H26" i="14"/>
  <c r="I26" i="14"/>
  <c r="A27" i="14"/>
  <c r="B27" i="14"/>
  <c r="C27" i="14"/>
  <c r="D27" i="14"/>
  <c r="E27" i="14"/>
  <c r="F27" i="14"/>
  <c r="G27" i="14"/>
  <c r="H27" i="14"/>
  <c r="I27" i="14"/>
  <c r="A28" i="14"/>
  <c r="B28" i="14"/>
  <c r="C28" i="14"/>
  <c r="D28" i="14"/>
  <c r="E28" i="14"/>
  <c r="F28" i="14"/>
  <c r="G28" i="14"/>
  <c r="H28" i="14"/>
  <c r="I28" i="14"/>
  <c r="A29" i="14"/>
  <c r="B29" i="14"/>
  <c r="C29" i="14"/>
  <c r="D29" i="14"/>
  <c r="E29" i="14"/>
  <c r="F29" i="14"/>
  <c r="G29" i="14"/>
  <c r="H29" i="14"/>
  <c r="I29" i="14"/>
  <c r="A30" i="14"/>
  <c r="B30" i="14"/>
  <c r="C30" i="14"/>
  <c r="D30" i="14"/>
  <c r="E30" i="14"/>
  <c r="F30" i="14"/>
  <c r="G30" i="14"/>
  <c r="H30" i="14"/>
  <c r="I30" i="14"/>
  <c r="A31" i="14"/>
  <c r="B31" i="14"/>
  <c r="C31" i="14"/>
  <c r="D31" i="14"/>
  <c r="E31" i="14"/>
  <c r="F31" i="14"/>
  <c r="G31" i="14"/>
  <c r="H31" i="14"/>
  <c r="I31" i="14"/>
  <c r="A32" i="14"/>
  <c r="B32" i="14"/>
  <c r="C32" i="14"/>
  <c r="D32" i="14"/>
  <c r="E32" i="14"/>
  <c r="F32" i="14"/>
  <c r="G32" i="14"/>
  <c r="H32" i="14"/>
  <c r="I32" i="14"/>
  <c r="A33" i="14"/>
  <c r="B33" i="14"/>
  <c r="C33" i="14"/>
  <c r="D33" i="14"/>
  <c r="E33" i="14"/>
  <c r="F33" i="14"/>
  <c r="G33" i="14"/>
  <c r="H33" i="14"/>
  <c r="I33" i="14"/>
  <c r="A34" i="14"/>
  <c r="B34" i="14"/>
  <c r="C34" i="14"/>
  <c r="D34" i="14"/>
  <c r="E34" i="14"/>
  <c r="F34" i="14"/>
  <c r="G34" i="14"/>
  <c r="A35" i="14"/>
  <c r="B35" i="14"/>
  <c r="C35" i="14"/>
  <c r="D35" i="14"/>
  <c r="E35" i="14"/>
  <c r="F35" i="14"/>
  <c r="G35" i="14"/>
  <c r="H35" i="14"/>
  <c r="I35" i="14"/>
  <c r="A36" i="14"/>
  <c r="B36" i="14"/>
  <c r="C36" i="14"/>
  <c r="D36" i="14"/>
  <c r="E36" i="14"/>
  <c r="F36" i="14"/>
  <c r="G36" i="14"/>
  <c r="H36" i="14"/>
  <c r="I36" i="14"/>
  <c r="A37" i="14"/>
  <c r="B37" i="14"/>
  <c r="C37" i="14"/>
  <c r="D37" i="14"/>
  <c r="E37" i="14"/>
  <c r="F37" i="14"/>
  <c r="G37" i="14"/>
  <c r="I37" i="14"/>
  <c r="L37" i="14" s="1"/>
  <c r="A38" i="14"/>
  <c r="B38" i="14"/>
  <c r="C38" i="14"/>
  <c r="D38" i="14"/>
  <c r="E38" i="14"/>
  <c r="F38" i="14"/>
  <c r="G38" i="14"/>
  <c r="A39" i="14"/>
  <c r="B39" i="14"/>
  <c r="C39" i="14"/>
  <c r="D39" i="14"/>
  <c r="E39" i="14"/>
  <c r="F39" i="14"/>
  <c r="G39" i="14"/>
  <c r="H39" i="14"/>
  <c r="I39" i="14"/>
  <c r="A40" i="14"/>
  <c r="B40" i="14"/>
  <c r="C40" i="14"/>
  <c r="D40" i="14"/>
  <c r="E40" i="14"/>
  <c r="F40" i="14"/>
  <c r="G40" i="14"/>
  <c r="A41" i="14"/>
  <c r="B41" i="14"/>
  <c r="C41" i="14"/>
  <c r="D41" i="14"/>
  <c r="E41" i="14"/>
  <c r="F41" i="14"/>
  <c r="G41" i="14"/>
  <c r="H41" i="14"/>
  <c r="I41" i="14"/>
  <c r="A42" i="14"/>
  <c r="B42" i="14"/>
  <c r="C42" i="14"/>
  <c r="D42" i="14"/>
  <c r="E42" i="14"/>
  <c r="F42" i="14"/>
  <c r="G42" i="14"/>
  <c r="A43" i="14"/>
  <c r="B43" i="14"/>
  <c r="C43" i="14"/>
  <c r="D43" i="14"/>
  <c r="E43" i="14"/>
  <c r="F43" i="14"/>
  <c r="G43" i="14"/>
  <c r="A44" i="14"/>
  <c r="B44" i="14"/>
  <c r="C44" i="14"/>
  <c r="D44" i="14"/>
  <c r="E44" i="14"/>
  <c r="F44" i="14"/>
  <c r="G44" i="14"/>
  <c r="I44" i="14"/>
  <c r="L44" i="14" s="1"/>
  <c r="A45" i="14"/>
  <c r="B45" i="14"/>
  <c r="C45" i="14"/>
  <c r="D45" i="14"/>
  <c r="E45" i="14"/>
  <c r="F45" i="14"/>
  <c r="G45" i="14"/>
  <c r="A46" i="14"/>
  <c r="B46" i="14"/>
  <c r="C46" i="14"/>
  <c r="D46" i="14"/>
  <c r="E46" i="14"/>
  <c r="F46" i="14"/>
  <c r="G46" i="14"/>
  <c r="A47" i="14"/>
  <c r="B47" i="14"/>
  <c r="C47" i="14"/>
  <c r="D47" i="14"/>
  <c r="E47" i="14"/>
  <c r="F47" i="14"/>
  <c r="G47" i="14"/>
  <c r="H47" i="14"/>
  <c r="I47" i="14"/>
  <c r="A48" i="14"/>
  <c r="B48" i="14"/>
  <c r="C48" i="14"/>
  <c r="D48" i="14"/>
  <c r="E48" i="14"/>
  <c r="F48" i="14"/>
  <c r="G48" i="14"/>
  <c r="H48" i="14"/>
  <c r="I48" i="14"/>
  <c r="A49" i="14"/>
  <c r="B49" i="14"/>
  <c r="C49" i="14"/>
  <c r="D49" i="14"/>
  <c r="E49" i="14"/>
  <c r="F49" i="14"/>
  <c r="G49" i="14"/>
  <c r="H49" i="14"/>
  <c r="I49" i="14"/>
  <c r="A50" i="14"/>
  <c r="B50" i="14"/>
  <c r="C50" i="14"/>
  <c r="D50" i="14"/>
  <c r="E50" i="14"/>
  <c r="F50" i="14"/>
  <c r="G50" i="14"/>
  <c r="H50" i="14"/>
  <c r="I50" i="14"/>
  <c r="A51" i="14"/>
  <c r="B51" i="14"/>
  <c r="C51" i="14"/>
  <c r="D51" i="14"/>
  <c r="E51" i="14"/>
  <c r="F51" i="14"/>
  <c r="G51" i="14"/>
  <c r="H51" i="14"/>
  <c r="I51" i="14"/>
  <c r="A52" i="14"/>
  <c r="B52" i="14"/>
  <c r="C52" i="14"/>
  <c r="D52" i="14"/>
  <c r="E52" i="14"/>
  <c r="F52" i="14"/>
  <c r="G52" i="14"/>
  <c r="H52" i="14"/>
  <c r="I52" i="14"/>
  <c r="A53" i="14"/>
  <c r="B53" i="14"/>
  <c r="C53" i="14"/>
  <c r="D53" i="14"/>
  <c r="E53" i="14"/>
  <c r="F53" i="14"/>
  <c r="G53" i="14"/>
  <c r="H53" i="14"/>
  <c r="I53" i="14"/>
  <c r="A54" i="14"/>
  <c r="B54" i="14"/>
  <c r="C54" i="14"/>
  <c r="D54" i="14"/>
  <c r="E54" i="14"/>
  <c r="F54" i="14"/>
  <c r="G54" i="14"/>
  <c r="H54" i="14"/>
  <c r="I54" i="14"/>
  <c r="A55" i="14"/>
  <c r="B55" i="14"/>
  <c r="C55" i="14"/>
  <c r="D55" i="14"/>
  <c r="E55" i="14"/>
  <c r="F55" i="14"/>
  <c r="G55" i="14"/>
  <c r="H55" i="14"/>
  <c r="I55" i="14"/>
  <c r="A56" i="14"/>
  <c r="B56" i="14"/>
  <c r="C56" i="14"/>
  <c r="D56" i="14"/>
  <c r="E56" i="14"/>
  <c r="F56" i="14"/>
  <c r="G56" i="14"/>
  <c r="H56" i="14"/>
  <c r="I56" i="14"/>
  <c r="A57" i="14"/>
  <c r="B57" i="14"/>
  <c r="C57" i="14"/>
  <c r="D57" i="14"/>
  <c r="E57" i="14"/>
  <c r="F57" i="14"/>
  <c r="G57" i="14"/>
  <c r="H57" i="14"/>
  <c r="I57" i="14"/>
  <c r="A58" i="14"/>
  <c r="B58" i="14"/>
  <c r="C58" i="14"/>
  <c r="D58" i="14"/>
  <c r="E58" i="14"/>
  <c r="F58" i="14"/>
  <c r="G58" i="14"/>
  <c r="H58" i="14"/>
  <c r="I58" i="14"/>
  <c r="A59" i="14"/>
  <c r="B59" i="14"/>
  <c r="C59" i="14"/>
  <c r="D59" i="14"/>
  <c r="E59" i="14"/>
  <c r="F59" i="14"/>
  <c r="G59" i="14"/>
  <c r="H59" i="14"/>
  <c r="I59" i="14"/>
  <c r="A60" i="14"/>
  <c r="B60" i="14"/>
  <c r="C60" i="14"/>
  <c r="D60" i="14"/>
  <c r="E60" i="14"/>
  <c r="F60" i="14"/>
  <c r="G60" i="14"/>
  <c r="H60" i="14"/>
  <c r="I60" i="14"/>
  <c r="A61" i="14"/>
  <c r="B61" i="14"/>
  <c r="C61" i="14"/>
  <c r="D61" i="14"/>
  <c r="E61" i="14"/>
  <c r="F61" i="14"/>
  <c r="G61" i="14"/>
  <c r="H61" i="14"/>
  <c r="I61" i="14"/>
  <c r="A62" i="14"/>
  <c r="B62" i="14"/>
  <c r="C62" i="14"/>
  <c r="D62" i="14"/>
  <c r="E62" i="14"/>
  <c r="F62" i="14"/>
  <c r="G62" i="14"/>
  <c r="H62" i="14"/>
  <c r="I62" i="14"/>
  <c r="A63" i="14"/>
  <c r="B63" i="14"/>
  <c r="C63" i="14"/>
  <c r="D63" i="14"/>
  <c r="E63" i="14"/>
  <c r="F63" i="14"/>
  <c r="G63" i="14"/>
  <c r="H63" i="14"/>
  <c r="I63" i="14"/>
  <c r="A64" i="14"/>
  <c r="B64" i="14"/>
  <c r="C64" i="14"/>
  <c r="D64" i="14"/>
  <c r="E64" i="14"/>
  <c r="F64" i="14"/>
  <c r="G64" i="14"/>
  <c r="H64" i="14"/>
  <c r="I64" i="14"/>
  <c r="A65" i="14"/>
  <c r="B65" i="14"/>
  <c r="C65" i="14"/>
  <c r="D65" i="14"/>
  <c r="E65" i="14"/>
  <c r="F65" i="14"/>
  <c r="G65" i="14"/>
  <c r="H65" i="14"/>
  <c r="I65" i="14"/>
  <c r="A66" i="14"/>
  <c r="B66" i="14"/>
  <c r="C66" i="14"/>
  <c r="D66" i="14"/>
  <c r="E66" i="14"/>
  <c r="F66" i="14"/>
  <c r="G66" i="14"/>
  <c r="H66" i="14"/>
  <c r="I66" i="14"/>
  <c r="A67" i="14"/>
  <c r="B67" i="14"/>
  <c r="C67" i="14"/>
  <c r="D67" i="14"/>
  <c r="E67" i="14"/>
  <c r="F67" i="14"/>
  <c r="G67" i="14"/>
  <c r="H67" i="14"/>
  <c r="I67" i="14"/>
  <c r="A68" i="14"/>
  <c r="B68" i="14"/>
  <c r="C68" i="14"/>
  <c r="D68" i="14"/>
  <c r="E68" i="14"/>
  <c r="F68" i="14"/>
  <c r="G68" i="14"/>
  <c r="H68" i="14"/>
  <c r="I68" i="14"/>
  <c r="A69" i="14"/>
  <c r="B69" i="14"/>
  <c r="C69" i="14"/>
  <c r="D69" i="14"/>
  <c r="E69" i="14"/>
  <c r="F69" i="14"/>
  <c r="G69" i="14"/>
  <c r="H69" i="14"/>
  <c r="I69" i="14"/>
  <c r="J1" i="14"/>
  <c r="I2" i="14"/>
  <c r="L2" i="14" s="1"/>
  <c r="B2" i="14"/>
  <c r="C2" i="14"/>
  <c r="D2" i="14"/>
  <c r="E2" i="14"/>
  <c r="F2" i="14"/>
  <c r="G2" i="14"/>
  <c r="A2" i="14"/>
  <c r="B1" i="14"/>
  <c r="C1" i="14"/>
  <c r="D1" i="14"/>
  <c r="E1" i="14"/>
  <c r="F1" i="14"/>
  <c r="G1" i="14"/>
  <c r="A1" i="14"/>
  <c r="AP3" i="12"/>
  <c r="AQ3" i="12"/>
  <c r="AP4" i="12"/>
  <c r="AQ4" i="12"/>
  <c r="AP5" i="12"/>
  <c r="AQ5" i="12"/>
  <c r="AP6" i="12"/>
  <c r="AQ6" i="12"/>
  <c r="I6" i="14" s="1"/>
  <c r="L6" i="14" s="1"/>
  <c r="AP7" i="12"/>
  <c r="AQ7" i="12"/>
  <c r="AP8" i="12"/>
  <c r="AQ8" i="12"/>
  <c r="AP9" i="12"/>
  <c r="AQ9" i="12"/>
  <c r="AP10" i="12"/>
  <c r="AQ10" i="12"/>
  <c r="AP11" i="12"/>
  <c r="AQ11" i="12"/>
  <c r="AP12" i="12"/>
  <c r="AQ12" i="12"/>
  <c r="AP13" i="12"/>
  <c r="AQ13" i="12"/>
  <c r="AP14" i="12"/>
  <c r="AQ14" i="12"/>
  <c r="AP15" i="12"/>
  <c r="AQ15" i="12"/>
  <c r="AP16" i="12"/>
  <c r="AQ16" i="12"/>
  <c r="AP17" i="12"/>
  <c r="AQ17" i="12"/>
  <c r="AP18" i="12"/>
  <c r="AQ18" i="12"/>
  <c r="AP19" i="12"/>
  <c r="AQ19" i="12"/>
  <c r="AP20" i="12"/>
  <c r="AQ20" i="12"/>
  <c r="AP21" i="12"/>
  <c r="AQ21" i="12"/>
  <c r="AP22" i="12"/>
  <c r="AQ22" i="12"/>
  <c r="AP23" i="12"/>
  <c r="AQ23" i="12"/>
  <c r="AP24" i="12"/>
  <c r="AQ24" i="12"/>
  <c r="AP25" i="12"/>
  <c r="AQ25" i="12"/>
  <c r="AP26" i="12"/>
  <c r="AQ26" i="12"/>
  <c r="AP27" i="12"/>
  <c r="AQ27" i="12"/>
  <c r="AP28" i="12"/>
  <c r="AQ28" i="12"/>
  <c r="AP29" i="12"/>
  <c r="AQ29" i="12"/>
  <c r="AP30" i="12"/>
  <c r="AQ30" i="12"/>
  <c r="AP31" i="12"/>
  <c r="AQ31" i="12"/>
  <c r="AP32" i="12"/>
  <c r="AQ32" i="12"/>
  <c r="AP33" i="12"/>
  <c r="AQ33" i="12"/>
  <c r="AP34" i="12"/>
  <c r="H34" i="14" s="1"/>
  <c r="K34" i="14" s="1"/>
  <c r="AQ34" i="12"/>
  <c r="I34" i="14" s="1"/>
  <c r="L34" i="14" s="1"/>
  <c r="AP35" i="12"/>
  <c r="AQ35" i="12"/>
  <c r="AP36" i="12"/>
  <c r="AQ36" i="12"/>
  <c r="AP37" i="12"/>
  <c r="H37" i="14" s="1"/>
  <c r="K37" i="14" s="1"/>
  <c r="AQ37" i="12"/>
  <c r="AP38" i="12"/>
  <c r="H38" i="14" s="1"/>
  <c r="K38" i="14" s="1"/>
  <c r="AQ38" i="12"/>
  <c r="I38" i="14" s="1"/>
  <c r="L38" i="14" s="1"/>
  <c r="AP39" i="12"/>
  <c r="AQ39" i="12"/>
  <c r="AP40" i="12"/>
  <c r="H40" i="14" s="1"/>
  <c r="K40" i="14" s="1"/>
  <c r="AQ40" i="12"/>
  <c r="I40" i="14" s="1"/>
  <c r="L40" i="14" s="1"/>
  <c r="AP41" i="12"/>
  <c r="AQ41" i="12"/>
  <c r="AP42" i="12"/>
  <c r="H42" i="14" s="1"/>
  <c r="K42" i="14" s="1"/>
  <c r="AQ42" i="12"/>
  <c r="I42" i="14" s="1"/>
  <c r="L42" i="14" s="1"/>
  <c r="AP43" i="12"/>
  <c r="H43" i="14" s="1"/>
  <c r="K43" i="14" s="1"/>
  <c r="AQ43" i="12"/>
  <c r="I43" i="14" s="1"/>
  <c r="L43" i="14" s="1"/>
  <c r="AP44" i="12"/>
  <c r="H44" i="14" s="1"/>
  <c r="K44" i="14" s="1"/>
  <c r="AQ44" i="12"/>
  <c r="AP45" i="12"/>
  <c r="H45" i="14" s="1"/>
  <c r="K45" i="14" s="1"/>
  <c r="AQ45" i="12"/>
  <c r="I45" i="14" s="1"/>
  <c r="L45" i="14" s="1"/>
  <c r="AP46" i="12"/>
  <c r="H46" i="14" s="1"/>
  <c r="K46" i="14" s="1"/>
  <c r="AQ46" i="12"/>
  <c r="I46" i="14" s="1"/>
  <c r="L46" i="14" s="1"/>
  <c r="AP47" i="12"/>
  <c r="AQ47" i="12"/>
  <c r="AP48" i="12"/>
  <c r="AQ48" i="12"/>
  <c r="AP49" i="12"/>
  <c r="AQ49" i="12"/>
  <c r="AP50" i="12"/>
  <c r="AQ50" i="12"/>
  <c r="AP51" i="12"/>
  <c r="AQ51" i="12"/>
  <c r="AP52" i="12"/>
  <c r="AQ52" i="12"/>
  <c r="AP53" i="12"/>
  <c r="AQ53" i="12"/>
  <c r="AP54" i="12"/>
  <c r="AQ54" i="12"/>
  <c r="AP55" i="12"/>
  <c r="AQ55" i="12"/>
  <c r="AP56" i="12"/>
  <c r="AQ56" i="12"/>
  <c r="AP57" i="12"/>
  <c r="AQ57" i="12"/>
  <c r="AP58" i="12"/>
  <c r="AQ58" i="12"/>
  <c r="AP59" i="12"/>
  <c r="AQ59" i="12"/>
  <c r="AP60" i="12"/>
  <c r="AQ60" i="12"/>
  <c r="AP61" i="12"/>
  <c r="AQ61" i="12"/>
  <c r="AP62" i="12"/>
  <c r="AQ62" i="12"/>
  <c r="AP63" i="12"/>
  <c r="AQ63" i="12"/>
  <c r="AP64" i="12"/>
  <c r="AQ64" i="12"/>
  <c r="AP65" i="12"/>
  <c r="AQ65" i="12"/>
  <c r="AP66" i="12"/>
  <c r="AQ66" i="12"/>
  <c r="AP67" i="12"/>
  <c r="AQ67" i="12"/>
  <c r="AP68" i="12"/>
  <c r="AQ68" i="12"/>
  <c r="AP69" i="12"/>
  <c r="AQ69" i="12"/>
  <c r="AQ2" i="12"/>
  <c r="AP2" i="12"/>
  <c r="H2" i="14" s="1"/>
  <c r="K2" i="14" s="1"/>
  <c r="AF5" i="12"/>
  <c r="AF6" i="12"/>
  <c r="AF8" i="12"/>
  <c r="AF10" i="12"/>
  <c r="AF11" i="12"/>
  <c r="AF12" i="12"/>
  <c r="AF16" i="12"/>
  <c r="AF18" i="12"/>
  <c r="AF19" i="12"/>
  <c r="AF20" i="12"/>
  <c r="AF22" i="12"/>
  <c r="AF23" i="12"/>
  <c r="AF24" i="12"/>
  <c r="AF25" i="12"/>
  <c r="AF26" i="12"/>
  <c r="AF27" i="12"/>
  <c r="AF28" i="12"/>
  <c r="AF29" i="12"/>
  <c r="AF30" i="12"/>
  <c r="AF31" i="12"/>
  <c r="AF32" i="12"/>
  <c r="AF33" i="12"/>
  <c r="AF34" i="12"/>
  <c r="AF35" i="12"/>
  <c r="AF36" i="12"/>
  <c r="AF37" i="12"/>
  <c r="AF38" i="12"/>
  <c r="AF39" i="12"/>
  <c r="AF40" i="12"/>
  <c r="AF41" i="12"/>
  <c r="AF42" i="12"/>
  <c r="AF43" i="12"/>
  <c r="AF44" i="12"/>
  <c r="AF45" i="12"/>
  <c r="AF46" i="12"/>
  <c r="AF47" i="12"/>
  <c r="AF48" i="12"/>
  <c r="AF49" i="12"/>
  <c r="AF50" i="12"/>
  <c r="AF51" i="12"/>
  <c r="AF53" i="12"/>
  <c r="AF56" i="12"/>
  <c r="AF57" i="12"/>
  <c r="AF58" i="12"/>
  <c r="AF60" i="12"/>
  <c r="AF62" i="12"/>
  <c r="AF63" i="12"/>
  <c r="AF64" i="12"/>
  <c r="AF66" i="12"/>
  <c r="AF68" i="12"/>
  <c r="AF69" i="12"/>
  <c r="AF2" i="12"/>
  <c r="AJ3" i="12"/>
  <c r="AJ4" i="12"/>
  <c r="AJ6" i="12"/>
  <c r="AJ7" i="12"/>
  <c r="AJ9" i="12"/>
  <c r="AJ10" i="12"/>
  <c r="AJ11" i="12"/>
  <c r="AJ13" i="12"/>
  <c r="AJ14" i="12"/>
  <c r="AJ15" i="12"/>
  <c r="AJ16" i="12"/>
  <c r="AJ17" i="12"/>
  <c r="AJ21" i="12"/>
  <c r="AJ25" i="12"/>
  <c r="AJ26" i="12"/>
  <c r="AJ28" i="12"/>
  <c r="AJ31" i="12"/>
  <c r="AJ32" i="12"/>
  <c r="AJ36" i="12"/>
  <c r="AJ37" i="12"/>
  <c r="AJ38" i="12"/>
  <c r="AJ41" i="12"/>
  <c r="AJ42" i="12"/>
  <c r="AJ43" i="12"/>
  <c r="AJ46" i="12"/>
  <c r="AJ47" i="12"/>
  <c r="AJ48" i="12"/>
  <c r="AJ49" i="12"/>
  <c r="AJ50" i="12"/>
  <c r="AJ51" i="12"/>
  <c r="AJ52" i="12"/>
  <c r="AJ54" i="12"/>
  <c r="AJ55" i="12"/>
  <c r="AJ56" i="12"/>
  <c r="AJ57" i="12"/>
  <c r="AJ58" i="12"/>
  <c r="AJ59" i="12"/>
  <c r="AJ60" i="12"/>
  <c r="AJ61" i="12"/>
  <c r="AJ62" i="12"/>
  <c r="AJ63" i="12"/>
  <c r="AJ64" i="12"/>
  <c r="AJ65" i="12"/>
  <c r="AJ67" i="12"/>
  <c r="AJ69" i="12"/>
  <c r="AJ2" i="12"/>
  <c r="AI3" i="12"/>
  <c r="AI4" i="12"/>
  <c r="AI6" i="12"/>
  <c r="AI7" i="12"/>
  <c r="AI10" i="12"/>
  <c r="AI11" i="12"/>
  <c r="AI13" i="12"/>
  <c r="AI14" i="12"/>
  <c r="AI15" i="12"/>
  <c r="AI16" i="12"/>
  <c r="AI17" i="12"/>
  <c r="AI25" i="12"/>
  <c r="AI26" i="12"/>
  <c r="AI28" i="12"/>
  <c r="AI31" i="12"/>
  <c r="AI32" i="12"/>
  <c r="AI36" i="12"/>
  <c r="AI37" i="12"/>
  <c r="AI38" i="12"/>
  <c r="AI41" i="12"/>
  <c r="AI42" i="12"/>
  <c r="AI43" i="12"/>
  <c r="AI46" i="12"/>
  <c r="AI47" i="12"/>
  <c r="AI48" i="12"/>
  <c r="AI49" i="12"/>
  <c r="AI50" i="12"/>
  <c r="AI52" i="12"/>
  <c r="AI54" i="12"/>
  <c r="AI56" i="12"/>
  <c r="AI57" i="12"/>
  <c r="AI58" i="12"/>
  <c r="AI59" i="12"/>
  <c r="AI60" i="12"/>
  <c r="AI61" i="12"/>
  <c r="AI62" i="12"/>
  <c r="AI63" i="12"/>
  <c r="AI64" i="12"/>
  <c r="AI65" i="12"/>
  <c r="AI67" i="12"/>
  <c r="AI69" i="12"/>
  <c r="AI2" i="12"/>
  <c r="AE5" i="12"/>
  <c r="AE6" i="12"/>
  <c r="AE8" i="12"/>
  <c r="AE10" i="12"/>
  <c r="AE11" i="12"/>
  <c r="AE12" i="12"/>
  <c r="AE16" i="12"/>
  <c r="AE18" i="12"/>
  <c r="AE19" i="12"/>
  <c r="AE20" i="12"/>
  <c r="AE22" i="12"/>
  <c r="AE23" i="12"/>
  <c r="AE24" i="12"/>
  <c r="AE25" i="12"/>
  <c r="AE26" i="12"/>
  <c r="AE27" i="12"/>
  <c r="AE28" i="12"/>
  <c r="AE29" i="12"/>
  <c r="AE30" i="12"/>
  <c r="AE31" i="12"/>
  <c r="AE32" i="12"/>
  <c r="AE33" i="12"/>
  <c r="AE34" i="12"/>
  <c r="AE35" i="12"/>
  <c r="AE36" i="12"/>
  <c r="AE37" i="12"/>
  <c r="AE38" i="12"/>
  <c r="AE39" i="12"/>
  <c r="AE40" i="12"/>
  <c r="AE41" i="12"/>
  <c r="AE42" i="12"/>
  <c r="AE43" i="12"/>
  <c r="AE44" i="12"/>
  <c r="AE45" i="12"/>
  <c r="AE46" i="12"/>
  <c r="AE47" i="12"/>
  <c r="AE48" i="12"/>
  <c r="AE49" i="12"/>
  <c r="AE50" i="12"/>
  <c r="AE51" i="12"/>
  <c r="AE53" i="12"/>
  <c r="AE56" i="12"/>
  <c r="AE57" i="12"/>
  <c r="AE58" i="12"/>
  <c r="AE60" i="12"/>
  <c r="AE62" i="12"/>
  <c r="AE63" i="12"/>
  <c r="AE64" i="12"/>
  <c r="AE66" i="12"/>
  <c r="AE68" i="12"/>
  <c r="AE69" i="12"/>
  <c r="AE2" i="12"/>
  <c r="AG3" i="12"/>
  <c r="AH3" i="12"/>
  <c r="AG4" i="12"/>
  <c r="AH4" i="12"/>
  <c r="AG7" i="12"/>
  <c r="AH7" i="12"/>
  <c r="AG10" i="12"/>
  <c r="AH10" i="12"/>
  <c r="AG11" i="12"/>
  <c r="AH11" i="12"/>
  <c r="AG13" i="12"/>
  <c r="AH13" i="12"/>
  <c r="AG14" i="12"/>
  <c r="AH14" i="12"/>
  <c r="AG16" i="12"/>
  <c r="AH16" i="12"/>
  <c r="AG17" i="12"/>
  <c r="AH17" i="12"/>
  <c r="AG36" i="12"/>
  <c r="AH36" i="12"/>
  <c r="AG47" i="12"/>
  <c r="AH47" i="12"/>
  <c r="AG48" i="12"/>
  <c r="AH48" i="12"/>
  <c r="AG50" i="12"/>
  <c r="AH50" i="12"/>
  <c r="AG52" i="12"/>
  <c r="AH52" i="12"/>
  <c r="AG54" i="12"/>
  <c r="AH54" i="12"/>
  <c r="AG56" i="12"/>
  <c r="AH56" i="12"/>
  <c r="AG57" i="12"/>
  <c r="AH57" i="12"/>
  <c r="AG58" i="12"/>
  <c r="AH58" i="12"/>
  <c r="AG59" i="12"/>
  <c r="AH59" i="12"/>
  <c r="AG60" i="12"/>
  <c r="AH60" i="12"/>
  <c r="AG62" i="12"/>
  <c r="AH62" i="12"/>
  <c r="AG63" i="12"/>
  <c r="AH63" i="12"/>
  <c r="AG64" i="12"/>
  <c r="AH64" i="12"/>
  <c r="AG65" i="12"/>
  <c r="AH65" i="12"/>
  <c r="AG67" i="12"/>
  <c r="AH67" i="12"/>
  <c r="AG69" i="12"/>
  <c r="AH69" i="12"/>
  <c r="AD2" i="12"/>
  <c r="AC5" i="12"/>
  <c r="AC6" i="12"/>
  <c r="AC8" i="12"/>
  <c r="AC10" i="12"/>
  <c r="AC11" i="12"/>
  <c r="AC12" i="12"/>
  <c r="AC16" i="12"/>
  <c r="AC18" i="12"/>
  <c r="AC19" i="12"/>
  <c r="AC20" i="12"/>
  <c r="AC22" i="12"/>
  <c r="AC23" i="12"/>
  <c r="AC24" i="12"/>
  <c r="AC25" i="12"/>
  <c r="AC26" i="12"/>
  <c r="AC27" i="12"/>
  <c r="AC28" i="12"/>
  <c r="AC29" i="12"/>
  <c r="AC30" i="12"/>
  <c r="AC31" i="12"/>
  <c r="AC32" i="12"/>
  <c r="AC33" i="12"/>
  <c r="AC34" i="12"/>
  <c r="AR34" i="12" s="1"/>
  <c r="AC35" i="12"/>
  <c r="AC36" i="12"/>
  <c r="AC37" i="12"/>
  <c r="AC38" i="12"/>
  <c r="AC39" i="12"/>
  <c r="AC40" i="12"/>
  <c r="AC41" i="12"/>
  <c r="AC42" i="12"/>
  <c r="AC43" i="12"/>
  <c r="AC44" i="12"/>
  <c r="AC45" i="12"/>
  <c r="AC46" i="12"/>
  <c r="AC47" i="12"/>
  <c r="AC48" i="12"/>
  <c r="AC49" i="12"/>
  <c r="AC50" i="12"/>
  <c r="AC51" i="12"/>
  <c r="AC53" i="12"/>
  <c r="AC56" i="12"/>
  <c r="AC57" i="12"/>
  <c r="AC58" i="12"/>
  <c r="AC60" i="12"/>
  <c r="AC62" i="12"/>
  <c r="AC63" i="12"/>
  <c r="AC64" i="12"/>
  <c r="AC66" i="12"/>
  <c r="AC68" i="12"/>
  <c r="AC69" i="12"/>
  <c r="AC2" i="12"/>
  <c r="AD5" i="12"/>
  <c r="AD6" i="12"/>
  <c r="AD8" i="12"/>
  <c r="AD10" i="12"/>
  <c r="AD11" i="12"/>
  <c r="AD12" i="12"/>
  <c r="AD16" i="12"/>
  <c r="AD18" i="12"/>
  <c r="AD19" i="12"/>
  <c r="AD20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D35" i="12"/>
  <c r="AD36" i="12"/>
  <c r="AD37" i="12"/>
  <c r="AD38" i="12"/>
  <c r="AD39" i="12"/>
  <c r="AD40" i="12"/>
  <c r="AD41" i="12"/>
  <c r="AD42" i="12"/>
  <c r="AD43" i="12"/>
  <c r="AD44" i="12"/>
  <c r="AD45" i="12"/>
  <c r="AD46" i="12"/>
  <c r="AD47" i="12"/>
  <c r="AD48" i="12"/>
  <c r="AD49" i="12"/>
  <c r="AD50" i="12"/>
  <c r="AD51" i="12"/>
  <c r="AD53" i="12"/>
  <c r="AD56" i="12"/>
  <c r="AD57" i="12"/>
  <c r="AD58" i="12"/>
  <c r="AD60" i="12"/>
  <c r="AD62" i="12"/>
  <c r="AD63" i="12"/>
  <c r="AD64" i="12"/>
  <c r="AD66" i="12"/>
  <c r="AD68" i="12"/>
  <c r="AD69" i="12"/>
  <c r="AB3" i="12"/>
  <c r="AB4" i="12"/>
  <c r="AB5" i="12"/>
  <c r="AB6" i="12"/>
  <c r="AB7" i="12"/>
  <c r="AB8" i="12"/>
  <c r="AB9" i="12"/>
  <c r="AB10" i="12"/>
  <c r="AB11" i="12"/>
  <c r="AB12" i="12"/>
  <c r="AB13" i="12"/>
  <c r="AB14" i="12"/>
  <c r="AB15" i="12"/>
  <c r="AB16" i="12"/>
  <c r="AB17" i="12"/>
  <c r="AB18" i="12"/>
  <c r="AB19" i="12"/>
  <c r="AB20" i="12"/>
  <c r="AB21" i="12"/>
  <c r="AB22" i="12"/>
  <c r="AB23" i="12"/>
  <c r="AB24" i="12"/>
  <c r="AB25" i="12"/>
  <c r="AB26" i="12"/>
  <c r="AB27" i="12"/>
  <c r="AB28" i="12"/>
  <c r="AB29" i="12"/>
  <c r="AB30" i="12"/>
  <c r="AB31" i="12"/>
  <c r="AB32" i="12"/>
  <c r="AB33" i="12"/>
  <c r="AB34" i="12"/>
  <c r="AB35" i="12"/>
  <c r="AB36" i="12"/>
  <c r="AB37" i="12"/>
  <c r="AB38" i="12"/>
  <c r="AB39" i="12"/>
  <c r="AB40" i="12"/>
  <c r="AB41" i="12"/>
  <c r="AB42" i="12"/>
  <c r="AB43" i="12"/>
  <c r="AB44" i="12"/>
  <c r="AB45" i="12"/>
  <c r="AB46" i="12"/>
  <c r="AB47" i="12"/>
  <c r="AB48" i="12"/>
  <c r="AB49" i="12"/>
  <c r="AB50" i="12"/>
  <c r="AB51" i="12"/>
  <c r="AB52" i="12"/>
  <c r="AB53" i="12"/>
  <c r="AB54" i="12"/>
  <c r="AB55" i="12"/>
  <c r="AB56" i="12"/>
  <c r="AB57" i="12"/>
  <c r="AB58" i="12"/>
  <c r="AB59" i="12"/>
  <c r="AB60" i="12"/>
  <c r="AB61" i="12"/>
  <c r="AB62" i="12"/>
  <c r="AB63" i="12"/>
  <c r="AB64" i="12"/>
  <c r="AB65" i="12"/>
  <c r="AB66" i="12"/>
  <c r="AB67" i="12"/>
  <c r="AB68" i="12"/>
  <c r="AB69" i="12"/>
  <c r="AB2" i="12"/>
  <c r="O2" i="14" l="1"/>
  <c r="S2" i="14" s="1"/>
  <c r="S4" i="14" s="1"/>
  <c r="AB71" i="12"/>
  <c r="AN2" i="12" s="1"/>
  <c r="N68" i="12"/>
  <c r="AJ68" i="12" s="1"/>
  <c r="N67" i="12"/>
  <c r="AF67" i="12" s="1"/>
  <c r="N66" i="12"/>
  <c r="AJ66" i="12" s="1"/>
  <c r="N65" i="12"/>
  <c r="AF65" i="12" s="1"/>
  <c r="N61" i="12"/>
  <c r="AF61" i="12" s="1"/>
  <c r="N59" i="12"/>
  <c r="AF59" i="12" s="1"/>
  <c r="N55" i="12"/>
  <c r="N54" i="12"/>
  <c r="AF54" i="12" s="1"/>
  <c r="N53" i="12"/>
  <c r="N52" i="12"/>
  <c r="AF52" i="12" s="1"/>
  <c r="AI51" i="12"/>
  <c r="N45" i="12"/>
  <c r="N44" i="12"/>
  <c r="N40" i="12"/>
  <c r="N39" i="12"/>
  <c r="N35" i="12"/>
  <c r="N33" i="12"/>
  <c r="N30" i="12"/>
  <c r="N29" i="12"/>
  <c r="N27" i="12"/>
  <c r="N24" i="12"/>
  <c r="N23" i="12"/>
  <c r="N22" i="12"/>
  <c r="N21" i="12"/>
  <c r="N20" i="12"/>
  <c r="N19" i="12"/>
  <c r="N18" i="12"/>
  <c r="N17" i="12"/>
  <c r="AF17" i="12" s="1"/>
  <c r="N15" i="12"/>
  <c r="AF15" i="12" s="1"/>
  <c r="N14" i="12"/>
  <c r="AF14" i="12" s="1"/>
  <c r="N13" i="12"/>
  <c r="AF13" i="12" s="1"/>
  <c r="N12" i="12"/>
  <c r="N9" i="12"/>
  <c r="N8" i="12"/>
  <c r="N7" i="12"/>
  <c r="AF7" i="12" s="1"/>
  <c r="N5" i="12"/>
  <c r="N4" i="12"/>
  <c r="AF4" i="12" s="1"/>
  <c r="N3" i="12"/>
  <c r="AF3" i="12" s="1"/>
  <c r="AI27" i="12" l="1"/>
  <c r="AJ27" i="12"/>
  <c r="AI44" i="12"/>
  <c r="AJ44" i="12"/>
  <c r="AI53" i="12"/>
  <c r="AJ53" i="12"/>
  <c r="AI22" i="12"/>
  <c r="AJ22" i="12"/>
  <c r="AI35" i="12"/>
  <c r="AJ35" i="12"/>
  <c r="AI19" i="12"/>
  <c r="AJ19" i="12"/>
  <c r="AI39" i="12"/>
  <c r="AJ39" i="12"/>
  <c r="AI55" i="12"/>
  <c r="AF55" i="12"/>
  <c r="AD55" i="12"/>
  <c r="AE55" i="12"/>
  <c r="AC55" i="12"/>
  <c r="AI5" i="12"/>
  <c r="AJ5" i="12"/>
  <c r="AI12" i="12"/>
  <c r="AJ12" i="12"/>
  <c r="AI21" i="12"/>
  <c r="AD21" i="12"/>
  <c r="AE21" i="12"/>
  <c r="AC21" i="12"/>
  <c r="AF21" i="12"/>
  <c r="AI34" i="12"/>
  <c r="AJ34" i="12"/>
  <c r="AI18" i="12"/>
  <c r="AJ18" i="12"/>
  <c r="AI29" i="12"/>
  <c r="AJ29" i="12"/>
  <c r="AI45" i="12"/>
  <c r="AJ45" i="12"/>
  <c r="AI8" i="12"/>
  <c r="AJ8" i="12"/>
  <c r="AI23" i="12"/>
  <c r="AJ23" i="12"/>
  <c r="AI30" i="12"/>
  <c r="AJ30" i="12"/>
  <c r="AI9" i="12"/>
  <c r="AD9" i="12"/>
  <c r="AE9" i="12"/>
  <c r="AC9" i="12"/>
  <c r="AF9" i="12"/>
  <c r="AI20" i="12"/>
  <c r="AJ20" i="12"/>
  <c r="AI24" i="12"/>
  <c r="AJ24" i="12"/>
  <c r="AI33" i="12"/>
  <c r="AJ33" i="12"/>
  <c r="AI40" i="12"/>
  <c r="AJ40" i="12"/>
  <c r="AC7" i="12"/>
  <c r="AE7" i="12"/>
  <c r="AC13" i="12"/>
  <c r="AE13" i="12"/>
  <c r="AC65" i="12"/>
  <c r="AE65" i="12"/>
  <c r="AC3" i="12"/>
  <c r="AE3" i="12"/>
  <c r="AC14" i="12"/>
  <c r="AE14" i="12"/>
  <c r="AH66" i="12"/>
  <c r="AI66" i="12"/>
  <c r="AG66" i="12"/>
  <c r="AC17" i="12"/>
  <c r="AE17" i="12"/>
  <c r="AE61" i="12"/>
  <c r="AC61" i="12"/>
  <c r="AD61" i="12"/>
  <c r="AG68" i="12"/>
  <c r="AI68" i="12"/>
  <c r="AH68" i="12"/>
  <c r="AC54" i="12"/>
  <c r="AE54" i="12"/>
  <c r="AC4" i="12"/>
  <c r="AE4" i="12"/>
  <c r="AD15" i="12"/>
  <c r="AE15" i="12"/>
  <c r="AC15" i="12"/>
  <c r="AC52" i="12"/>
  <c r="AE52" i="12"/>
  <c r="AC59" i="12"/>
  <c r="AE59" i="12"/>
  <c r="AC67" i="12"/>
  <c r="AE67" i="12"/>
  <c r="AH18" i="12"/>
  <c r="AG18" i="12"/>
  <c r="AH22" i="12"/>
  <c r="AG22" i="12"/>
  <c r="AH26" i="12"/>
  <c r="AG26" i="12"/>
  <c r="AH30" i="12"/>
  <c r="AG30" i="12"/>
  <c r="AG34" i="12"/>
  <c r="AH34" i="12"/>
  <c r="AG39" i="12"/>
  <c r="AH39" i="12"/>
  <c r="AG43" i="12"/>
  <c r="AH43" i="12"/>
  <c r="AG49" i="12"/>
  <c r="AH49" i="12"/>
  <c r="AH8" i="12"/>
  <c r="AG8" i="12"/>
  <c r="AG19" i="12"/>
  <c r="AH19" i="12"/>
  <c r="AG23" i="12"/>
  <c r="AH23" i="12"/>
  <c r="AG27" i="12"/>
  <c r="AH27" i="12"/>
  <c r="AG31" i="12"/>
  <c r="AH31" i="12"/>
  <c r="AG35" i="12"/>
  <c r="AH35" i="12"/>
  <c r="AG40" i="12"/>
  <c r="AH40" i="12"/>
  <c r="AH44" i="12"/>
  <c r="AG44" i="12"/>
  <c r="AG51" i="12"/>
  <c r="AH51" i="12"/>
  <c r="AG55" i="12"/>
  <c r="AH55" i="12"/>
  <c r="AG5" i="12"/>
  <c r="AH5" i="12"/>
  <c r="AG9" i="12"/>
  <c r="AH9" i="12"/>
  <c r="AG15" i="12"/>
  <c r="AH15" i="12"/>
  <c r="AG20" i="12"/>
  <c r="AH20" i="12"/>
  <c r="AG24" i="12"/>
  <c r="AH24" i="12"/>
  <c r="AG28" i="12"/>
  <c r="AH28" i="12"/>
  <c r="AH32" i="12"/>
  <c r="AG32" i="12"/>
  <c r="AG37" i="12"/>
  <c r="AH37" i="12"/>
  <c r="AG41" i="12"/>
  <c r="AH41" i="12"/>
  <c r="AG45" i="12"/>
  <c r="AH45" i="12"/>
  <c r="AG2" i="12"/>
  <c r="AH2" i="12"/>
  <c r="AH6" i="12"/>
  <c r="AG6" i="12"/>
  <c r="AH12" i="12"/>
  <c r="AG12" i="12"/>
  <c r="AG21" i="12"/>
  <c r="AH21" i="12"/>
  <c r="AG25" i="12"/>
  <c r="AH25" i="12"/>
  <c r="AG29" i="12"/>
  <c r="AH29" i="12"/>
  <c r="AG33" i="12"/>
  <c r="AH33" i="12"/>
  <c r="AH38" i="12"/>
  <c r="AG38" i="12"/>
  <c r="AH42" i="12"/>
  <c r="AG42" i="12"/>
  <c r="AG46" i="12"/>
  <c r="AH46" i="12"/>
  <c r="AG53" i="12"/>
  <c r="AH53" i="12"/>
  <c r="AG61" i="12"/>
  <c r="AH61" i="12"/>
  <c r="AD13" i="12"/>
  <c r="AD17" i="12"/>
  <c r="AD65" i="12"/>
  <c r="AD14" i="12"/>
  <c r="AD54" i="12"/>
  <c r="AD3" i="12"/>
  <c r="AD7" i="12"/>
  <c r="AD59" i="12"/>
  <c r="AD67" i="12"/>
  <c r="AD4" i="12"/>
  <c r="AD52" i="12"/>
  <c r="AS34" i="12" l="1"/>
  <c r="AT34" i="12" s="1"/>
  <c r="AF71" i="12"/>
  <c r="AN10" i="12" s="1"/>
  <c r="AI71" i="12"/>
  <c r="AN9" i="12" s="1"/>
  <c r="AJ71" i="12"/>
  <c r="AN11" i="12" s="1"/>
  <c r="AE71" i="12"/>
  <c r="AN8" i="12" s="1"/>
  <c r="AH71" i="12"/>
  <c r="AN7" i="12" s="1"/>
  <c r="AG71" i="12"/>
  <c r="AC71" i="12"/>
  <c r="AD71" i="12"/>
  <c r="AN6" i="12" s="1"/>
  <c r="AN4" i="12" l="1"/>
  <c r="AF72" i="12"/>
  <c r="AN5" i="12"/>
  <c r="AJ72" i="12"/>
  <c r="AN3" i="12"/>
</calcChain>
</file>

<file path=xl/comments1.xml><?xml version="1.0" encoding="utf-8"?>
<comments xmlns="http://schemas.openxmlformats.org/spreadsheetml/2006/main">
  <authors>
    <author>Matt</author>
    <author>Matt A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Matt:</t>
        </r>
        <r>
          <rPr>
            <sz val="9"/>
            <color indexed="81"/>
            <rFont val="Tahoma"/>
            <family val="2"/>
          </rPr>
          <t xml:space="preserve">
In order based on longitude (east to west).These ID numbers are unrelated to any other ID numbers previously used for these plots.</t>
        </r>
      </text>
    </comment>
    <comment ref="AA1" authorId="1" shapeId="0">
      <text>
        <r>
          <rPr>
            <b/>
            <sz val="9"/>
            <color indexed="81"/>
            <rFont val="Tahoma"/>
            <family val="2"/>
          </rPr>
          <t>Matt A:</t>
        </r>
        <r>
          <rPr>
            <sz val="9"/>
            <color indexed="81"/>
            <rFont val="Tahoma"/>
            <family val="2"/>
          </rPr>
          <t xml:space="preserve">
Enter "yes" to indicate protection plots. Summary table on right will update automatically.
"no" can be explicit or implicit.</t>
        </r>
      </text>
    </comment>
  </commentList>
</comments>
</file>

<file path=xl/comments2.xml><?xml version="1.0" encoding="utf-8"?>
<comments xmlns="http://schemas.openxmlformats.org/spreadsheetml/2006/main">
  <authors>
    <author>Matt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Matt:</t>
        </r>
        <r>
          <rPr>
            <sz val="9"/>
            <color indexed="81"/>
            <rFont val="Tahoma"/>
            <family val="2"/>
          </rPr>
          <t xml:space="preserve">
In order based on longitude (east to west).These ID numbers are unrelated to any other ID numbers previously used for these plots.</t>
        </r>
      </text>
    </comment>
  </commentList>
</comments>
</file>

<file path=xl/sharedStrings.xml><?xml version="1.0" encoding="utf-8"?>
<sst xmlns="http://schemas.openxmlformats.org/spreadsheetml/2006/main" count="453" uniqueCount="217">
  <si>
    <t>APB1</t>
  </si>
  <si>
    <t>APB2</t>
  </si>
  <si>
    <t>APB3</t>
  </si>
  <si>
    <t>APB4</t>
  </si>
  <si>
    <t>APB5</t>
  </si>
  <si>
    <t>APB6</t>
  </si>
  <si>
    <t>APB7</t>
  </si>
  <si>
    <t>APB8</t>
  </si>
  <si>
    <t>APB9</t>
  </si>
  <si>
    <t>APZZ1</t>
  </si>
  <si>
    <t>APM1</t>
  </si>
  <si>
    <t>APM2</t>
  </si>
  <si>
    <t>APM3</t>
  </si>
  <si>
    <t>APHQ1</t>
  </si>
  <si>
    <t>APHQ2</t>
  </si>
  <si>
    <t>APHQ3</t>
  </si>
  <si>
    <t>APHQ4</t>
  </si>
  <si>
    <t>APHQ5</t>
  </si>
  <si>
    <t>APHQ8</t>
  </si>
  <si>
    <t>APHQ9</t>
  </si>
  <si>
    <t>APHQ11</t>
  </si>
  <si>
    <t>APM5</t>
  </si>
  <si>
    <t>APM6</t>
  </si>
  <si>
    <t>APM7</t>
  </si>
  <si>
    <t>APM8</t>
  </si>
  <si>
    <t>APM10</t>
  </si>
  <si>
    <t>APM11</t>
  </si>
  <si>
    <t>ASH1</t>
  </si>
  <si>
    <t>ASH12</t>
  </si>
  <si>
    <t>ASH13</t>
  </si>
  <si>
    <t>ASH14</t>
  </si>
  <si>
    <t>ASH15</t>
  </si>
  <si>
    <t>ASH16</t>
  </si>
  <si>
    <t>ASH17</t>
  </si>
  <si>
    <t>ASH18</t>
  </si>
  <si>
    <t>ASH19</t>
  </si>
  <si>
    <t>ASH2</t>
  </si>
  <si>
    <t>ASH20</t>
  </si>
  <si>
    <t>ASH21</t>
  </si>
  <si>
    <t>ASH22</t>
  </si>
  <si>
    <t>ASH23</t>
  </si>
  <si>
    <t>ASH24</t>
  </si>
  <si>
    <t>ASH25</t>
  </si>
  <si>
    <t>ASH26</t>
  </si>
  <si>
    <t>ASH27</t>
  </si>
  <si>
    <t>ASH28</t>
  </si>
  <si>
    <t>ASH3</t>
  </si>
  <si>
    <t>ASH4</t>
  </si>
  <si>
    <t>ASH5</t>
  </si>
  <si>
    <t>ASH6</t>
  </si>
  <si>
    <t>ASH7</t>
  </si>
  <si>
    <t>ASH8</t>
  </si>
  <si>
    <t>ASH9</t>
  </si>
  <si>
    <t>ASH10</t>
  </si>
  <si>
    <t>ASH11</t>
  </si>
  <si>
    <t>NA</t>
  </si>
  <si>
    <t>SWIFT2119 10c Ash</t>
  </si>
  <si>
    <t>Bh</t>
  </si>
  <si>
    <t>Bhs</t>
  </si>
  <si>
    <t>Bimodal</t>
  </si>
  <si>
    <t>E</t>
  </si>
  <si>
    <t>Aquept</t>
  </si>
  <si>
    <t>Bedrock Histosol</t>
  </si>
  <si>
    <t>Typical</t>
  </si>
  <si>
    <t>Wetland Histosol</t>
  </si>
  <si>
    <t>Aspect</t>
  </si>
  <si>
    <t>Studer01</t>
  </si>
  <si>
    <t>Studer02</t>
  </si>
  <si>
    <t>Studer05</t>
  </si>
  <si>
    <t>Studer06</t>
  </si>
  <si>
    <t>Studer08</t>
  </si>
  <si>
    <t>Studer11</t>
  </si>
  <si>
    <t>Studer12</t>
  </si>
  <si>
    <t>Studer13</t>
  </si>
  <si>
    <t>Studer14</t>
  </si>
  <si>
    <t>Studer15</t>
  </si>
  <si>
    <t>Slope</t>
  </si>
  <si>
    <t>Elev.m</t>
  </si>
  <si>
    <t>Latitude</t>
  </si>
  <si>
    <t>Longitude</t>
  </si>
  <si>
    <t>Basal area ash</t>
  </si>
  <si>
    <t>Basal area total</t>
  </si>
  <si>
    <t>Number of ash in plot</t>
  </si>
  <si>
    <t>Number of ash to be treated</t>
  </si>
  <si>
    <t>DBH of largest ash</t>
  </si>
  <si>
    <t>Number</t>
  </si>
  <si>
    <t xml:space="preserve">SWIFT2119 </t>
  </si>
  <si>
    <t>liz1</t>
  </si>
  <si>
    <t>liz10</t>
  </si>
  <si>
    <t>liz11</t>
  </si>
  <si>
    <t>liz2</t>
  </si>
  <si>
    <t>Liz3</t>
  </si>
  <si>
    <t>Liz4</t>
  </si>
  <si>
    <t>Liz5</t>
  </si>
  <si>
    <t>Liz6</t>
  </si>
  <si>
    <t>Liz7</t>
  </si>
  <si>
    <t>liz8</t>
  </si>
  <si>
    <t>NH5</t>
  </si>
  <si>
    <t>NH63</t>
  </si>
  <si>
    <t>Name.Matt</t>
  </si>
  <si>
    <t>Name.Nat</t>
  </si>
  <si>
    <t>yes</t>
  </si>
  <si>
    <t>no</t>
  </si>
  <si>
    <t xml:space="preserve">one dead FRAM also in plot, within sight of Rd, drainage; </t>
  </si>
  <si>
    <t>in sight of rd pair for APZZ1; sapsucker holes in one tree, no blonding</t>
  </si>
  <si>
    <t>n-facing grp; sapsucker holes in one tree, no blonding</t>
  </si>
  <si>
    <t>n-facing grp; no blondiing</t>
  </si>
  <si>
    <t xml:space="preserve">near VW96; </t>
  </si>
  <si>
    <t xml:space="preserve">near N of VW96; </t>
  </si>
  <si>
    <t>near APB9; orc 874; one tree with blonding patch</t>
  </si>
  <si>
    <t xml:space="preserve">"other" = TSCA; near road; </t>
  </si>
  <si>
    <t>ORC 648 in plot; no blondiing</t>
  </si>
  <si>
    <t xml:space="preserve">boulder field; </t>
  </si>
  <si>
    <t xml:space="preserve">; </t>
  </si>
  <si>
    <t>near APB6; no blondiing</t>
  </si>
  <si>
    <t xml:space="preserve">streamlet through plot; rattlesnake plantain in plot; </t>
  </si>
  <si>
    <t>near APB12; one tree with blonding patch</t>
  </si>
  <si>
    <t>orcs 595-597 in; no blondiing</t>
  </si>
  <si>
    <t xml:space="preserve">birder low grid K19.5; wet; "other" = PIRU; </t>
  </si>
  <si>
    <t xml:space="preserve">A21; </t>
  </si>
  <si>
    <t>near B2.5; drainage through plot; 1 dead FRAM in plot; one tree with blonding patch</t>
  </si>
  <si>
    <t>Swift 2111; drainage through plot; downslope of Liz's plot to get 4 FRAM; no blondiing</t>
  </si>
  <si>
    <t xml:space="preserve">EZ23; </t>
  </si>
  <si>
    <t xml:space="preserve">A7.5; 2 ash in plot are unhealthy already; </t>
  </si>
  <si>
    <t xml:space="preserve">A6; measured ash has tag 743 at base; </t>
  </si>
  <si>
    <t>S edge birder mid grid; two trees with blonding</t>
  </si>
  <si>
    <t>near A4; measured FRAM tag# 12746 of BB-low baskets; no blondiing</t>
  </si>
  <si>
    <t>A2; pileated holes; no blonding</t>
  </si>
  <si>
    <t>A4; no blondiing</t>
  </si>
  <si>
    <t xml:space="preserve">other = 1 ACRU, 1 BEPA; near A2; S edge of plot on Bear Brook; </t>
  </si>
  <si>
    <t xml:space="preserve">EX22; wonderful large tree; </t>
  </si>
  <si>
    <t xml:space="preserve">S of VW300 on VW line; </t>
  </si>
  <si>
    <t>S of birder antenna; pileated holes; no blonding</t>
  </si>
  <si>
    <t>115mE of ASH12; no blondiing</t>
  </si>
  <si>
    <t xml:space="preserve">GPS ORC682; </t>
  </si>
  <si>
    <t xml:space="preserve">GPS ORC680; </t>
  </si>
  <si>
    <t>149mS of ASH11; two trees with possible blonding</t>
  </si>
  <si>
    <t xml:space="preserve">EU11.5; in sight of rd; </t>
  </si>
  <si>
    <t xml:space="preserve">ET9; "other" = ACRU; measured ash is double stem; </t>
  </si>
  <si>
    <t>other = TSCA; FRAM 820 measured; orchids 995 and 279 in plot area; pileated holes; no blonding</t>
  </si>
  <si>
    <t>FRAM 352 measured; gap in plot; no blondiing</t>
  </si>
  <si>
    <t xml:space="preserve">Swift 2108; </t>
  </si>
  <si>
    <t>other = PRSE; no blondiing</t>
  </si>
  <si>
    <t>Swift 2107; PRSE crown in plot; steep bank of Bear Brook on SW edge; no blondiing</t>
  </si>
  <si>
    <t xml:space="preserve">NW of IL2 (HBNO); </t>
  </si>
  <si>
    <t xml:space="preserve">S of IL2 (HBNO); </t>
  </si>
  <si>
    <t xml:space="preserve">VW334 C90W; </t>
  </si>
  <si>
    <t xml:space="preserve">VW336 C90E; </t>
  </si>
  <si>
    <t xml:space="preserve">VW342 C90W; </t>
  </si>
  <si>
    <t xml:space="preserve">VW342 C70E; </t>
  </si>
  <si>
    <t xml:space="preserve">VW343 C90E; </t>
  </si>
  <si>
    <t xml:space="preserve">128mN of ASH7; </t>
  </si>
  <si>
    <t>other = 3 ACRU, 1 BEPA; 2 dead standing FRAM in plot; muddy low spot; better plots nearby; blonding on nearby ash, but not in plot</t>
  </si>
  <si>
    <t xml:space="preserve">112mN of ASH6; </t>
  </si>
  <si>
    <t xml:space="preserve">H15; </t>
  </si>
  <si>
    <t xml:space="preserve">120mNE of ASH5; </t>
  </si>
  <si>
    <t>other = ACRU; Swift 2101; no blondiing</t>
  </si>
  <si>
    <t xml:space="preserve">I16; </t>
  </si>
  <si>
    <t xml:space="preserve">147mW of ASH3; </t>
  </si>
  <si>
    <t xml:space="preserve">I12.5; </t>
  </si>
  <si>
    <t xml:space="preserve">110mN of ASH4; </t>
  </si>
  <si>
    <t xml:space="preserve">J15; "other" = ACRU; small drainage through plot; </t>
  </si>
  <si>
    <t>other - ACRU; 3 dead standing FRAM in plot; rocky; no blondiing</t>
  </si>
  <si>
    <t xml:space="preserve">G5; "other" = ACPE; many dead FRAM in area (root crown rot); </t>
  </si>
  <si>
    <t xml:space="preserve">I6; </t>
  </si>
  <si>
    <t xml:space="preserve">M14.5; w/in sight of rd; </t>
  </si>
  <si>
    <t xml:space="preserve">J5; </t>
  </si>
  <si>
    <t>Notes</t>
  </si>
  <si>
    <t>EAB signs in Nov '21?</t>
  </si>
  <si>
    <t>Predominant soil</t>
  </si>
  <si>
    <t>EAB protection?</t>
  </si>
  <si>
    <t>Number of trees to treat</t>
  </si>
  <si>
    <t>Total ash trees to treat</t>
  </si>
  <si>
    <t>Treatment plots in Bh</t>
  </si>
  <si>
    <t>Treatment plots in Typical</t>
  </si>
  <si>
    <t>sum</t>
  </si>
  <si>
    <t>Summary table</t>
  </si>
  <si>
    <t>Control plots in Bh</t>
  </si>
  <si>
    <t>Number of protected plots Bh</t>
  </si>
  <si>
    <t>Number of protected plots Typical</t>
  </si>
  <si>
    <t>Number of control plots Bh</t>
  </si>
  <si>
    <t>Control plots in Typical</t>
  </si>
  <si>
    <t>mixed</t>
  </si>
  <si>
    <t>Number of control plots Typical</t>
  </si>
  <si>
    <t>Number of protected plots mixed</t>
  </si>
  <si>
    <t>Number of control plots mixed</t>
  </si>
  <si>
    <t>Treatment plots in mixed</t>
  </si>
  <si>
    <t>Control plots in mixed</t>
  </si>
  <si>
    <t>unknown</t>
  </si>
  <si>
    <t>Treatment plots in unknown</t>
  </si>
  <si>
    <t>Control plots in unknown</t>
  </si>
  <si>
    <t>Number of protected plots unknown</t>
  </si>
  <si>
    <t>Number of control plots unknown</t>
  </si>
  <si>
    <t>weird</t>
  </si>
  <si>
    <t>Total plots to treat</t>
  </si>
  <si>
    <t>UTM.northing</t>
  </si>
  <si>
    <t>Treat: yes</t>
  </si>
  <si>
    <t>Treat: no</t>
  </si>
  <si>
    <t>UTM.easting</t>
  </si>
  <si>
    <t>Treat.northing</t>
  </si>
  <si>
    <t>Control.norting</t>
  </si>
  <si>
    <t>min</t>
  </si>
  <si>
    <t>max</t>
  </si>
  <si>
    <t>easting</t>
  </si>
  <si>
    <t>northing</t>
  </si>
  <si>
    <t>axis.min</t>
  </si>
  <si>
    <t>axis.max</t>
  </si>
  <si>
    <t>eastin subtract</t>
  </si>
  <si>
    <t>north subtract</t>
  </si>
  <si>
    <t>Within bird plots?</t>
  </si>
  <si>
    <t>edge</t>
  </si>
  <si>
    <t>count</t>
  </si>
  <si>
    <t>n.treat</t>
  </si>
  <si>
    <t>n.contr</t>
  </si>
  <si>
    <t>n.total</t>
  </si>
  <si>
    <t>mean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</si>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</sst>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 tint="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2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textRotation="45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3" fillId="4" borderId="1" xfId="0" applyFont="1" applyFill="1" applyBorder="1"/>
    <xf numFmtId="0" fontId="3" fillId="3" borderId="1" xfId="0" applyFont="1" applyFill="1" applyBorder="1" applyAlignment="1">
      <alignment horizontal="left" textRotation="45" wrapText="1"/>
    </xf>
    <xf numFmtId="0" fontId="3" fillId="2" borderId="1" xfId="0" applyFont="1" applyFill="1" applyBorder="1" applyAlignment="1">
      <alignment textRotation="45"/>
    </xf>
    <xf numFmtId="0" fontId="3" fillId="3" borderId="1" xfId="0" applyFont="1" applyFill="1" applyBorder="1" applyAlignment="1">
      <alignment horizontal="left" textRotation="45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wrapText="1"/>
    </xf>
    <xf numFmtId="1" fontId="8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3D1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78728623690491E-2"/>
          <c:y val="5.4222862372675533E-2"/>
          <c:w val="0.88763190510072021"/>
          <c:h val="0.79091252202332119"/>
        </c:manualLayout>
      </c:layout>
      <c:scatterChart>
        <c:scatterStyle val="lineMarker"/>
        <c:varyColors val="0"/>
        <c:ser>
          <c:idx val="0"/>
          <c:order val="0"/>
          <c:tx>
            <c:v>Ash protection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3D19F3"/>
              </a:solidFill>
              <a:ln w="9525">
                <a:noFill/>
              </a:ln>
              <a:effectLst/>
            </c:spPr>
          </c:marker>
          <c:xVal>
            <c:numRef>
              <c:f>map!$J$2:$J$68</c:f>
              <c:numCache>
                <c:formatCode>General</c:formatCode>
                <c:ptCount val="67"/>
                <c:pt idx="0">
                  <c:v>211</c:v>
                </c:pt>
                <c:pt idx="1">
                  <c:v>417</c:v>
                </c:pt>
                <c:pt idx="2">
                  <c:v>1764</c:v>
                </c:pt>
                <c:pt idx="3">
                  <c:v>1822</c:v>
                </c:pt>
                <c:pt idx="4">
                  <c:v>1981</c:v>
                </c:pt>
                <c:pt idx="5">
                  <c:v>2081</c:v>
                </c:pt>
                <c:pt idx="6">
                  <c:v>2485</c:v>
                </c:pt>
                <c:pt idx="7">
                  <c:v>2489</c:v>
                </c:pt>
                <c:pt idx="8">
                  <c:v>2600</c:v>
                </c:pt>
                <c:pt idx="9">
                  <c:v>2623</c:v>
                </c:pt>
                <c:pt idx="10">
                  <c:v>2649</c:v>
                </c:pt>
                <c:pt idx="11">
                  <c:v>2670</c:v>
                </c:pt>
                <c:pt idx="12">
                  <c:v>2688</c:v>
                </c:pt>
                <c:pt idx="13">
                  <c:v>2698</c:v>
                </c:pt>
                <c:pt idx="14">
                  <c:v>2715</c:v>
                </c:pt>
                <c:pt idx="15">
                  <c:v>2758</c:v>
                </c:pt>
                <c:pt idx="16">
                  <c:v>2763</c:v>
                </c:pt>
                <c:pt idx="17">
                  <c:v>2808</c:v>
                </c:pt>
                <c:pt idx="18">
                  <c:v>2816</c:v>
                </c:pt>
                <c:pt idx="19">
                  <c:v>2947</c:v>
                </c:pt>
                <c:pt idx="20">
                  <c:v>3359</c:v>
                </c:pt>
                <c:pt idx="21">
                  <c:v>3424</c:v>
                </c:pt>
                <c:pt idx="22">
                  <c:v>3436</c:v>
                </c:pt>
                <c:pt idx="23">
                  <c:v>3408</c:v>
                </c:pt>
                <c:pt idx="24">
                  <c:v>3460</c:v>
                </c:pt>
                <c:pt idx="25">
                  <c:v>3469</c:v>
                </c:pt>
                <c:pt idx="26">
                  <c:v>3444</c:v>
                </c:pt>
                <c:pt idx="27">
                  <c:v>3479</c:v>
                </c:pt>
                <c:pt idx="28">
                  <c:v>3488</c:v>
                </c:pt>
                <c:pt idx="29">
                  <c:v>3489</c:v>
                </c:pt>
                <c:pt idx="30">
                  <c:v>3494</c:v>
                </c:pt>
                <c:pt idx="31">
                  <c:v>3481</c:v>
                </c:pt>
                <c:pt idx="32">
                  <c:v>3490</c:v>
                </c:pt>
                <c:pt idx="33">
                  <c:v>3508</c:v>
                </c:pt>
                <c:pt idx="34">
                  <c:v>3559</c:v>
                </c:pt>
                <c:pt idx="35">
                  <c:v>3638</c:v>
                </c:pt>
                <c:pt idx="36">
                  <c:v>3654</c:v>
                </c:pt>
                <c:pt idx="37">
                  <c:v>3676</c:v>
                </c:pt>
                <c:pt idx="38">
                  <c:v>3765</c:v>
                </c:pt>
                <c:pt idx="39">
                  <c:v>3779</c:v>
                </c:pt>
                <c:pt idx="40">
                  <c:v>3970</c:v>
                </c:pt>
                <c:pt idx="41">
                  <c:v>4122</c:v>
                </c:pt>
                <c:pt idx="42">
                  <c:v>4288</c:v>
                </c:pt>
                <c:pt idx="43">
                  <c:v>4293</c:v>
                </c:pt>
                <c:pt idx="44">
                  <c:v>4307</c:v>
                </c:pt>
                <c:pt idx="45">
                  <c:v>4632</c:v>
                </c:pt>
                <c:pt idx="46">
                  <c:v>4717</c:v>
                </c:pt>
                <c:pt idx="47">
                  <c:v>4910</c:v>
                </c:pt>
                <c:pt idx="48">
                  <c:v>5078</c:v>
                </c:pt>
                <c:pt idx="49">
                  <c:v>5415</c:v>
                </c:pt>
                <c:pt idx="50">
                  <c:v>5562</c:v>
                </c:pt>
                <c:pt idx="51">
                  <c:v>5581</c:v>
                </c:pt>
                <c:pt idx="52">
                  <c:v>5617</c:v>
                </c:pt>
                <c:pt idx="53">
                  <c:v>5628</c:v>
                </c:pt>
                <c:pt idx="54">
                  <c:v>5669</c:v>
                </c:pt>
                <c:pt idx="55">
                  <c:v>5675</c:v>
                </c:pt>
                <c:pt idx="56">
                  <c:v>5703</c:v>
                </c:pt>
                <c:pt idx="57">
                  <c:v>5705</c:v>
                </c:pt>
                <c:pt idx="58">
                  <c:v>5713</c:v>
                </c:pt>
                <c:pt idx="59">
                  <c:v>5729</c:v>
                </c:pt>
                <c:pt idx="60">
                  <c:v>5732</c:v>
                </c:pt>
                <c:pt idx="61">
                  <c:v>5759</c:v>
                </c:pt>
                <c:pt idx="62">
                  <c:v>5753</c:v>
                </c:pt>
                <c:pt idx="63">
                  <c:v>5783</c:v>
                </c:pt>
                <c:pt idx="64">
                  <c:v>5815</c:v>
                </c:pt>
                <c:pt idx="65">
                  <c:v>5819</c:v>
                </c:pt>
                <c:pt idx="66">
                  <c:v>5913</c:v>
                </c:pt>
              </c:numCache>
            </c:numRef>
          </c:xVal>
          <c:yVal>
            <c:numRef>
              <c:f>map!$K$2:$K$69</c:f>
              <c:numCache>
                <c:formatCode>General</c:formatCode>
                <c:ptCount val="68"/>
                <c:pt idx="0">
                  <c:v>-1000</c:v>
                </c:pt>
                <c:pt idx="1">
                  <c:v>154</c:v>
                </c:pt>
                <c:pt idx="2">
                  <c:v>252</c:v>
                </c:pt>
                <c:pt idx="3">
                  <c:v>-1000</c:v>
                </c:pt>
                <c:pt idx="4">
                  <c:v>-1000</c:v>
                </c:pt>
                <c:pt idx="5">
                  <c:v>178</c:v>
                </c:pt>
                <c:pt idx="6">
                  <c:v>-1000</c:v>
                </c:pt>
                <c:pt idx="7">
                  <c:v>556</c:v>
                </c:pt>
                <c:pt idx="8">
                  <c:v>-1000</c:v>
                </c:pt>
                <c:pt idx="9">
                  <c:v>528</c:v>
                </c:pt>
                <c:pt idx="10">
                  <c:v>-1000</c:v>
                </c:pt>
                <c:pt idx="11">
                  <c:v>454</c:v>
                </c:pt>
                <c:pt idx="12">
                  <c:v>414</c:v>
                </c:pt>
                <c:pt idx="13">
                  <c:v>454</c:v>
                </c:pt>
                <c:pt idx="14">
                  <c:v>-1000</c:v>
                </c:pt>
                <c:pt idx="15">
                  <c:v>523</c:v>
                </c:pt>
                <c:pt idx="16">
                  <c:v>-1000</c:v>
                </c:pt>
                <c:pt idx="17">
                  <c:v>381</c:v>
                </c:pt>
                <c:pt idx="18">
                  <c:v>-1000</c:v>
                </c:pt>
                <c:pt idx="19">
                  <c:v>547</c:v>
                </c:pt>
                <c:pt idx="20">
                  <c:v>-1000</c:v>
                </c:pt>
                <c:pt idx="21">
                  <c:v>-1000</c:v>
                </c:pt>
                <c:pt idx="22">
                  <c:v>-1000</c:v>
                </c:pt>
                <c:pt idx="23">
                  <c:v>-1000</c:v>
                </c:pt>
                <c:pt idx="24">
                  <c:v>-1000</c:v>
                </c:pt>
                <c:pt idx="25">
                  <c:v>-1000</c:v>
                </c:pt>
                <c:pt idx="26">
                  <c:v>-1000</c:v>
                </c:pt>
                <c:pt idx="27">
                  <c:v>-1000</c:v>
                </c:pt>
                <c:pt idx="28">
                  <c:v>-1000</c:v>
                </c:pt>
                <c:pt idx="29">
                  <c:v>-1000</c:v>
                </c:pt>
                <c:pt idx="30">
                  <c:v>-1000</c:v>
                </c:pt>
                <c:pt idx="31">
                  <c:v>-1000</c:v>
                </c:pt>
                <c:pt idx="32">
                  <c:v>646</c:v>
                </c:pt>
                <c:pt idx="33">
                  <c:v>-1000</c:v>
                </c:pt>
                <c:pt idx="34">
                  <c:v>-1000</c:v>
                </c:pt>
                <c:pt idx="35">
                  <c:v>513</c:v>
                </c:pt>
                <c:pt idx="36">
                  <c:v>627</c:v>
                </c:pt>
                <c:pt idx="37">
                  <c:v>-1000</c:v>
                </c:pt>
                <c:pt idx="38">
                  <c:v>-1000</c:v>
                </c:pt>
                <c:pt idx="39">
                  <c:v>-1000</c:v>
                </c:pt>
                <c:pt idx="40">
                  <c:v>1180</c:v>
                </c:pt>
                <c:pt idx="41">
                  <c:v>-1000</c:v>
                </c:pt>
                <c:pt idx="42">
                  <c:v>1643</c:v>
                </c:pt>
                <c:pt idx="43">
                  <c:v>-1000</c:v>
                </c:pt>
                <c:pt idx="44">
                  <c:v>1556</c:v>
                </c:pt>
                <c:pt idx="45">
                  <c:v>1753</c:v>
                </c:pt>
                <c:pt idx="46">
                  <c:v>-1000</c:v>
                </c:pt>
                <c:pt idx="47">
                  <c:v>1600</c:v>
                </c:pt>
                <c:pt idx="48">
                  <c:v>1328</c:v>
                </c:pt>
                <c:pt idx="49">
                  <c:v>-1000</c:v>
                </c:pt>
                <c:pt idx="50">
                  <c:v>1911</c:v>
                </c:pt>
                <c:pt idx="51">
                  <c:v>-1000</c:v>
                </c:pt>
                <c:pt idx="52">
                  <c:v>1565</c:v>
                </c:pt>
                <c:pt idx="53">
                  <c:v>1503</c:v>
                </c:pt>
                <c:pt idx="54">
                  <c:v>1682</c:v>
                </c:pt>
                <c:pt idx="55">
                  <c:v>1648</c:v>
                </c:pt>
                <c:pt idx="56">
                  <c:v>-1000</c:v>
                </c:pt>
                <c:pt idx="57">
                  <c:v>1570</c:v>
                </c:pt>
                <c:pt idx="58">
                  <c:v>1687</c:v>
                </c:pt>
                <c:pt idx="59">
                  <c:v>2012</c:v>
                </c:pt>
                <c:pt idx="60">
                  <c:v>-1000</c:v>
                </c:pt>
                <c:pt idx="61">
                  <c:v>1907</c:v>
                </c:pt>
                <c:pt idx="62">
                  <c:v>-1000</c:v>
                </c:pt>
                <c:pt idx="63">
                  <c:v>1510</c:v>
                </c:pt>
                <c:pt idx="64">
                  <c:v>-1000</c:v>
                </c:pt>
                <c:pt idx="65">
                  <c:v>1209</c:v>
                </c:pt>
                <c:pt idx="66">
                  <c:v>-1000</c:v>
                </c:pt>
                <c:pt idx="67">
                  <c:v>1217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3B-43A1-86E1-ADAB6C11415C}"/>
            </c:ext>
          </c:extLst>
        </c:ser>
        <c:ser>
          <c:idx val="1"/>
          <c:order val="1"/>
          <c:tx>
            <c:v>Control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map!$J$2:$J$69</c:f>
              <c:numCache>
                <c:formatCode>General</c:formatCode>
                <c:ptCount val="68"/>
                <c:pt idx="0">
                  <c:v>211</c:v>
                </c:pt>
                <c:pt idx="1">
                  <c:v>417</c:v>
                </c:pt>
                <c:pt idx="2">
                  <c:v>1764</c:v>
                </c:pt>
                <c:pt idx="3">
                  <c:v>1822</c:v>
                </c:pt>
                <c:pt idx="4">
                  <c:v>1981</c:v>
                </c:pt>
                <c:pt idx="5">
                  <c:v>2081</c:v>
                </c:pt>
                <c:pt idx="6">
                  <c:v>2485</c:v>
                </c:pt>
                <c:pt idx="7">
                  <c:v>2489</c:v>
                </c:pt>
                <c:pt idx="8">
                  <c:v>2600</c:v>
                </c:pt>
                <c:pt idx="9">
                  <c:v>2623</c:v>
                </c:pt>
                <c:pt idx="10">
                  <c:v>2649</c:v>
                </c:pt>
                <c:pt idx="11">
                  <c:v>2670</c:v>
                </c:pt>
                <c:pt idx="12">
                  <c:v>2688</c:v>
                </c:pt>
                <c:pt idx="13">
                  <c:v>2698</c:v>
                </c:pt>
                <c:pt idx="14">
                  <c:v>2715</c:v>
                </c:pt>
                <c:pt idx="15">
                  <c:v>2758</c:v>
                </c:pt>
                <c:pt idx="16">
                  <c:v>2763</c:v>
                </c:pt>
                <c:pt idx="17">
                  <c:v>2808</c:v>
                </c:pt>
                <c:pt idx="18">
                  <c:v>2816</c:v>
                </c:pt>
                <c:pt idx="19">
                  <c:v>2947</c:v>
                </c:pt>
                <c:pt idx="20">
                  <c:v>3359</c:v>
                </c:pt>
                <c:pt idx="21">
                  <c:v>3424</c:v>
                </c:pt>
                <c:pt idx="22">
                  <c:v>3436</c:v>
                </c:pt>
                <c:pt idx="23">
                  <c:v>3408</c:v>
                </c:pt>
                <c:pt idx="24">
                  <c:v>3460</c:v>
                </c:pt>
                <c:pt idx="25">
                  <c:v>3469</c:v>
                </c:pt>
                <c:pt idx="26">
                  <c:v>3444</c:v>
                </c:pt>
                <c:pt idx="27">
                  <c:v>3479</c:v>
                </c:pt>
                <c:pt idx="28">
                  <c:v>3488</c:v>
                </c:pt>
                <c:pt idx="29">
                  <c:v>3489</c:v>
                </c:pt>
                <c:pt idx="30">
                  <c:v>3494</c:v>
                </c:pt>
                <c:pt idx="31">
                  <c:v>3481</c:v>
                </c:pt>
                <c:pt idx="32">
                  <c:v>3490</c:v>
                </c:pt>
                <c:pt idx="33">
                  <c:v>3508</c:v>
                </c:pt>
                <c:pt idx="34">
                  <c:v>3559</c:v>
                </c:pt>
                <c:pt idx="35">
                  <c:v>3638</c:v>
                </c:pt>
                <c:pt idx="36">
                  <c:v>3654</c:v>
                </c:pt>
                <c:pt idx="37">
                  <c:v>3676</c:v>
                </c:pt>
                <c:pt idx="38">
                  <c:v>3765</c:v>
                </c:pt>
                <c:pt idx="39">
                  <c:v>3779</c:v>
                </c:pt>
                <c:pt idx="40">
                  <c:v>3970</c:v>
                </c:pt>
                <c:pt idx="41">
                  <c:v>4122</c:v>
                </c:pt>
                <c:pt idx="42">
                  <c:v>4288</c:v>
                </c:pt>
                <c:pt idx="43">
                  <c:v>4293</c:v>
                </c:pt>
                <c:pt idx="44">
                  <c:v>4307</c:v>
                </c:pt>
                <c:pt idx="45">
                  <c:v>4632</c:v>
                </c:pt>
                <c:pt idx="46">
                  <c:v>4717</c:v>
                </c:pt>
                <c:pt idx="47">
                  <c:v>4910</c:v>
                </c:pt>
                <c:pt idx="48">
                  <c:v>5078</c:v>
                </c:pt>
                <c:pt idx="49">
                  <c:v>5415</c:v>
                </c:pt>
                <c:pt idx="50">
                  <c:v>5562</c:v>
                </c:pt>
                <c:pt idx="51">
                  <c:v>5581</c:v>
                </c:pt>
                <c:pt idx="52">
                  <c:v>5617</c:v>
                </c:pt>
                <c:pt idx="53">
                  <c:v>5628</c:v>
                </c:pt>
                <c:pt idx="54">
                  <c:v>5669</c:v>
                </c:pt>
                <c:pt idx="55">
                  <c:v>5675</c:v>
                </c:pt>
                <c:pt idx="56">
                  <c:v>5703</c:v>
                </c:pt>
                <c:pt idx="57">
                  <c:v>5705</c:v>
                </c:pt>
                <c:pt idx="58">
                  <c:v>5713</c:v>
                </c:pt>
                <c:pt idx="59">
                  <c:v>5729</c:v>
                </c:pt>
                <c:pt idx="60">
                  <c:v>5732</c:v>
                </c:pt>
                <c:pt idx="61">
                  <c:v>5759</c:v>
                </c:pt>
                <c:pt idx="62">
                  <c:v>5753</c:v>
                </c:pt>
                <c:pt idx="63">
                  <c:v>5783</c:v>
                </c:pt>
                <c:pt idx="64">
                  <c:v>5815</c:v>
                </c:pt>
                <c:pt idx="65">
                  <c:v>5819</c:v>
                </c:pt>
                <c:pt idx="66">
                  <c:v>5913</c:v>
                </c:pt>
                <c:pt idx="67">
                  <c:v>5908</c:v>
                </c:pt>
              </c:numCache>
            </c:numRef>
          </c:xVal>
          <c:yVal>
            <c:numRef>
              <c:f>map!$L$2:$L$69</c:f>
              <c:numCache>
                <c:formatCode>General</c:formatCode>
                <c:ptCount val="68"/>
                <c:pt idx="0">
                  <c:v>290</c:v>
                </c:pt>
                <c:pt idx="1">
                  <c:v>-1000</c:v>
                </c:pt>
                <c:pt idx="2">
                  <c:v>-1000</c:v>
                </c:pt>
                <c:pt idx="3">
                  <c:v>187</c:v>
                </c:pt>
                <c:pt idx="4">
                  <c:v>45</c:v>
                </c:pt>
                <c:pt idx="5">
                  <c:v>-1000</c:v>
                </c:pt>
                <c:pt idx="6">
                  <c:v>544</c:v>
                </c:pt>
                <c:pt idx="7">
                  <c:v>-1000</c:v>
                </c:pt>
                <c:pt idx="8">
                  <c:v>525</c:v>
                </c:pt>
                <c:pt idx="9">
                  <c:v>-1000</c:v>
                </c:pt>
                <c:pt idx="10">
                  <c:v>494</c:v>
                </c:pt>
                <c:pt idx="11">
                  <c:v>-1000</c:v>
                </c:pt>
                <c:pt idx="12">
                  <c:v>-1000</c:v>
                </c:pt>
                <c:pt idx="13">
                  <c:v>-1000</c:v>
                </c:pt>
                <c:pt idx="14">
                  <c:v>444</c:v>
                </c:pt>
                <c:pt idx="15">
                  <c:v>-1000</c:v>
                </c:pt>
                <c:pt idx="16">
                  <c:v>520</c:v>
                </c:pt>
                <c:pt idx="17">
                  <c:v>-1000</c:v>
                </c:pt>
                <c:pt idx="18">
                  <c:v>573</c:v>
                </c:pt>
                <c:pt idx="19">
                  <c:v>-1000</c:v>
                </c:pt>
                <c:pt idx="20">
                  <c:v>878</c:v>
                </c:pt>
                <c:pt idx="21">
                  <c:v>1800</c:v>
                </c:pt>
                <c:pt idx="22">
                  <c:v>1650</c:v>
                </c:pt>
                <c:pt idx="23">
                  <c:v>788</c:v>
                </c:pt>
                <c:pt idx="24">
                  <c:v>1574</c:v>
                </c:pt>
                <c:pt idx="25">
                  <c:v>1673</c:v>
                </c:pt>
                <c:pt idx="26">
                  <c:v>739</c:v>
                </c:pt>
                <c:pt idx="27">
                  <c:v>1750</c:v>
                </c:pt>
                <c:pt idx="28">
                  <c:v>1923</c:v>
                </c:pt>
                <c:pt idx="29">
                  <c:v>1747</c:v>
                </c:pt>
                <c:pt idx="30">
                  <c:v>1854</c:v>
                </c:pt>
                <c:pt idx="31">
                  <c:v>805</c:v>
                </c:pt>
                <c:pt idx="32">
                  <c:v>-1000</c:v>
                </c:pt>
                <c:pt idx="33">
                  <c:v>819</c:v>
                </c:pt>
                <c:pt idx="34">
                  <c:v>758</c:v>
                </c:pt>
                <c:pt idx="35">
                  <c:v>-1000</c:v>
                </c:pt>
                <c:pt idx="36">
                  <c:v>-1000</c:v>
                </c:pt>
                <c:pt idx="37">
                  <c:v>777</c:v>
                </c:pt>
                <c:pt idx="38">
                  <c:v>1316</c:v>
                </c:pt>
                <c:pt idx="39">
                  <c:v>1471</c:v>
                </c:pt>
                <c:pt idx="40">
                  <c:v>-1000</c:v>
                </c:pt>
                <c:pt idx="41">
                  <c:v>1136</c:v>
                </c:pt>
                <c:pt idx="42">
                  <c:v>-1000</c:v>
                </c:pt>
                <c:pt idx="43">
                  <c:v>1588</c:v>
                </c:pt>
                <c:pt idx="44">
                  <c:v>-1000</c:v>
                </c:pt>
                <c:pt idx="45">
                  <c:v>-1000</c:v>
                </c:pt>
                <c:pt idx="46">
                  <c:v>1665</c:v>
                </c:pt>
                <c:pt idx="47">
                  <c:v>-1000</c:v>
                </c:pt>
                <c:pt idx="48">
                  <c:v>-1000</c:v>
                </c:pt>
                <c:pt idx="49">
                  <c:v>1876</c:v>
                </c:pt>
                <c:pt idx="50">
                  <c:v>-1000</c:v>
                </c:pt>
                <c:pt idx="51">
                  <c:v>2011</c:v>
                </c:pt>
                <c:pt idx="52">
                  <c:v>-1000</c:v>
                </c:pt>
                <c:pt idx="53">
                  <c:v>-1000</c:v>
                </c:pt>
                <c:pt idx="54">
                  <c:v>-1000</c:v>
                </c:pt>
                <c:pt idx="55">
                  <c:v>-1000</c:v>
                </c:pt>
                <c:pt idx="56">
                  <c:v>1800</c:v>
                </c:pt>
                <c:pt idx="57">
                  <c:v>-1000</c:v>
                </c:pt>
                <c:pt idx="58">
                  <c:v>-1000</c:v>
                </c:pt>
                <c:pt idx="59">
                  <c:v>-1000</c:v>
                </c:pt>
                <c:pt idx="60">
                  <c:v>1540</c:v>
                </c:pt>
                <c:pt idx="61">
                  <c:v>-1000</c:v>
                </c:pt>
                <c:pt idx="62">
                  <c:v>1672</c:v>
                </c:pt>
                <c:pt idx="63">
                  <c:v>-1000</c:v>
                </c:pt>
                <c:pt idx="64">
                  <c:v>1152</c:v>
                </c:pt>
                <c:pt idx="65">
                  <c:v>-1000</c:v>
                </c:pt>
                <c:pt idx="66">
                  <c:v>1714</c:v>
                </c:pt>
                <c:pt idx="67">
                  <c:v>-1000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3B-43A1-86E1-ADAB6C114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907040"/>
        <c:axId val="892894560"/>
      </c:scatterChart>
      <c:valAx>
        <c:axId val="892907040"/>
        <c:scaling>
          <c:orientation val="minMax"/>
          <c:max val="5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Easting (m)</a:t>
                </a:r>
              </a:p>
            </c:rich>
          </c:tx>
          <c:layout>
            <c:manualLayout>
              <c:xMode val="edge"/>
              <c:yMode val="edge"/>
              <c:x val="0.4556848738660535"/>
              <c:y val="0.904500336692163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894560"/>
        <c:crosses val="autoZero"/>
        <c:crossBetween val="midCat"/>
      </c:valAx>
      <c:valAx>
        <c:axId val="892894560"/>
        <c:scaling>
          <c:orientation val="minMax"/>
          <c:max val="2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Northing (m)</a:t>
                </a:r>
              </a:p>
            </c:rich>
          </c:tx>
          <c:layout>
            <c:manualLayout>
              <c:xMode val="edge"/>
              <c:yMode val="edge"/>
              <c:x val="4.3708919347575509E-3"/>
              <c:y val="0.290132347557532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907040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7583073112388327E-2"/>
          <c:y val="0.20391400196482265"/>
          <c:w val="0.21514487976278401"/>
          <c:h val="8.1203576540911121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366632</xdr:colOff>
      <xdr:row>2</xdr:row>
      <xdr:rowOff>67212</xdr:rowOff>
    </xdr:from>
    <xdr:to>
      <xdr:col>21</xdr:col>
      <xdr:colOff>126999</xdr:colOff>
      <xdr:row>42</xdr:row>
      <xdr:rowOff>63376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74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8.83203125" defaultRowHeight="13" x14ac:dyDescent="0.3"/>
  <cols>
    <col min="1" max="1" width="6.9140625" style="2" customWidth="1"/>
    <col min="2" max="3" width="8.83203125" style="2" customWidth="1"/>
    <col min="4" max="4" width="10.4140625" style="2" bestFit="1" customWidth="1"/>
    <col min="5" max="5" width="11" style="2" bestFit="1" customWidth="1"/>
    <col min="6" max="7" width="11" style="2" hidden="1" customWidth="1"/>
    <col min="8" max="9" width="7.58203125" style="2" customWidth="1"/>
    <col min="10" max="10" width="6.6640625" style="2" customWidth="1"/>
    <col min="11" max="11" width="7.33203125" style="2" customWidth="1"/>
    <col min="12" max="12" width="8.33203125" style="2" customWidth="1"/>
    <col min="13" max="13" width="12.5" style="2" customWidth="1"/>
    <col min="14" max="14" width="10.1640625" style="2" customWidth="1"/>
    <col min="15" max="22" width="4.9140625" style="2" customWidth="1"/>
    <col min="23" max="23" width="9.83203125" style="2" customWidth="1"/>
    <col min="24" max="24" width="9" style="2" customWidth="1"/>
    <col min="25" max="25" width="7.6640625" style="2" customWidth="1"/>
    <col min="26" max="26" width="6.25" style="2" customWidth="1"/>
    <col min="27" max="27" width="11.6640625" style="2" customWidth="1"/>
    <col min="28" max="28" width="10.25" style="2" customWidth="1"/>
    <col min="29" max="36" width="10.25" style="2" hidden="1" customWidth="1"/>
    <col min="37" max="37" width="25.1640625" style="1" customWidth="1"/>
    <col min="38" max="38" width="3.25" style="1" customWidth="1"/>
    <col min="39" max="39" width="20.4140625" style="1" customWidth="1"/>
    <col min="40" max="45" width="8.83203125" style="1"/>
    <col min="46" max="46" width="8.83203125" style="2"/>
    <col min="47" max="16384" width="8.83203125" style="1"/>
  </cols>
  <sheetData>
    <row r="1" spans="1:46" ht="66" thickTop="1" x14ac:dyDescent="0.45">
      <c r="A1" s="3" t="s">
        <v>85</v>
      </c>
      <c r="B1" s="4" t="s">
        <v>99</v>
      </c>
      <c r="C1" s="4" t="s">
        <v>100</v>
      </c>
      <c r="D1" s="3" t="s">
        <v>78</v>
      </c>
      <c r="E1" s="3" t="s">
        <v>79</v>
      </c>
      <c r="F1" s="3" t="s">
        <v>198</v>
      </c>
      <c r="G1" s="3" t="s">
        <v>195</v>
      </c>
      <c r="H1" s="3" t="s">
        <v>77</v>
      </c>
      <c r="I1" s="4" t="s">
        <v>209</v>
      </c>
      <c r="J1" s="4" t="s">
        <v>168</v>
      </c>
      <c r="K1" s="5" t="s">
        <v>82</v>
      </c>
      <c r="L1" s="5" t="s">
        <v>83</v>
      </c>
      <c r="M1" s="24" t="s">
        <v>84</v>
      </c>
      <c r="N1" s="24" t="s">
        <v>169</v>
      </c>
      <c r="O1" s="25" t="s">
        <v>57</v>
      </c>
      <c r="P1" s="25" t="s">
        <v>58</v>
      </c>
      <c r="Q1" s="25" t="s">
        <v>59</v>
      </c>
      <c r="R1" s="25" t="s">
        <v>60</v>
      </c>
      <c r="S1" s="25" t="s">
        <v>61</v>
      </c>
      <c r="T1" s="25" t="s">
        <v>62</v>
      </c>
      <c r="U1" s="25" t="s">
        <v>63</v>
      </c>
      <c r="V1" s="6" t="s">
        <v>64</v>
      </c>
      <c r="W1" s="24" t="s">
        <v>80</v>
      </c>
      <c r="X1" s="24" t="s">
        <v>81</v>
      </c>
      <c r="Y1" s="26" t="s">
        <v>76</v>
      </c>
      <c r="Z1" s="26" t="s">
        <v>65</v>
      </c>
      <c r="AA1" s="33" t="s">
        <v>170</v>
      </c>
      <c r="AB1" s="5" t="s">
        <v>171</v>
      </c>
      <c r="AC1" s="5" t="s">
        <v>178</v>
      </c>
      <c r="AD1" s="5" t="s">
        <v>179</v>
      </c>
      <c r="AE1" s="5" t="s">
        <v>184</v>
      </c>
      <c r="AF1" s="5" t="s">
        <v>191</v>
      </c>
      <c r="AG1" s="5" t="s">
        <v>180</v>
      </c>
      <c r="AH1" s="5" t="s">
        <v>183</v>
      </c>
      <c r="AI1" s="5" t="s">
        <v>185</v>
      </c>
      <c r="AJ1" s="5" t="s">
        <v>192</v>
      </c>
      <c r="AK1" s="23" t="s">
        <v>167</v>
      </c>
      <c r="AM1" s="66" t="s">
        <v>176</v>
      </c>
      <c r="AN1" s="67"/>
      <c r="AP1" s="1" t="s">
        <v>196</v>
      </c>
      <c r="AQ1" s="1" t="s">
        <v>197</v>
      </c>
      <c r="AR1" s="1" t="s">
        <v>212</v>
      </c>
      <c r="AS1" s="1" t="s">
        <v>213</v>
      </c>
      <c r="AT1" s="2" t="s">
        <v>214</v>
      </c>
    </row>
    <row r="2" spans="1:46" ht="26" x14ac:dyDescent="0.3">
      <c r="A2" s="7">
        <v>1</v>
      </c>
      <c r="B2" s="8" t="s">
        <v>9</v>
      </c>
      <c r="C2" s="7" t="s">
        <v>9</v>
      </c>
      <c r="D2" s="9">
        <v>43.934016460000002</v>
      </c>
      <c r="E2" s="9">
        <v>-71.775698390000002</v>
      </c>
      <c r="F2" s="36">
        <v>277211</v>
      </c>
      <c r="G2" s="36">
        <v>4868290</v>
      </c>
      <c r="H2" s="8">
        <v>562</v>
      </c>
      <c r="I2" s="8" t="s">
        <v>102</v>
      </c>
      <c r="J2" s="8"/>
      <c r="K2" s="8">
        <v>4</v>
      </c>
      <c r="L2" s="8">
        <v>4</v>
      </c>
      <c r="M2" s="10">
        <v>47</v>
      </c>
      <c r="N2" s="10" t="s">
        <v>188</v>
      </c>
      <c r="O2" s="8"/>
      <c r="P2" s="8"/>
      <c r="Q2" s="8"/>
      <c r="R2" s="8"/>
      <c r="S2" s="8"/>
      <c r="T2" s="8"/>
      <c r="U2" s="8"/>
      <c r="V2" s="8"/>
      <c r="W2" s="10">
        <v>12.5</v>
      </c>
      <c r="X2" s="10">
        <v>37.5</v>
      </c>
      <c r="Y2" s="8">
        <v>14</v>
      </c>
      <c r="Z2" s="8">
        <v>5</v>
      </c>
      <c r="AA2" s="8" t="s">
        <v>102</v>
      </c>
      <c r="AB2" s="8" t="str">
        <f>IF(AA2="yes",L2,"")</f>
        <v/>
      </c>
      <c r="AC2" s="8" t="str">
        <f>IF($AA2="yes",IF($N2="Bh",1,""),"")</f>
        <v/>
      </c>
      <c r="AD2" s="8" t="str">
        <f>IF($AA2="yes",IF($N2="Typical",1,""),"")</f>
        <v/>
      </c>
      <c r="AE2" s="8" t="str">
        <f>IF($AA2="yes",IF($N2="mixed",1,""),"")</f>
        <v/>
      </c>
      <c r="AF2" s="8" t="str">
        <f>IF($AA2="yes",IF($N2="unknown",1,""),"")</f>
        <v/>
      </c>
      <c r="AG2" s="8" t="str">
        <f>IF($AA2&lt;&gt;"yes",IF($N2="Bh",1,""),"")</f>
        <v/>
      </c>
      <c r="AH2" s="8" t="str">
        <f>IF($AA2&lt;&gt;"yes",IF($N2="Typical",1,""),"")</f>
        <v/>
      </c>
      <c r="AI2" s="8" t="str">
        <f>IF($AA2&lt;&gt;"yes",IF($N2="mixed",1,""),"")</f>
        <v/>
      </c>
      <c r="AJ2" s="8">
        <f>IF($AA2&lt;&gt;"yes",IF($N2="unknown",1,""),"")</f>
        <v>1</v>
      </c>
      <c r="AK2" s="11" t="s">
        <v>103</v>
      </c>
      <c r="AM2" s="27" t="s">
        <v>172</v>
      </c>
      <c r="AN2" s="30">
        <f>AB71</f>
        <v>308</v>
      </c>
      <c r="AP2" s="2">
        <f>IF(AA2="yes",1,0)</f>
        <v>0</v>
      </c>
      <c r="AQ2" s="2">
        <f>IF(AA2&lt;&gt;"yes",1,0)</f>
        <v>1</v>
      </c>
      <c r="AR2" s="2">
        <f>SUM(AC2:AF2)</f>
        <v>0</v>
      </c>
      <c r="AS2" s="2">
        <f>SUM(AG2:AJ2)</f>
        <v>1</v>
      </c>
      <c r="AT2" s="2">
        <f>SUM(AR2:AS2)</f>
        <v>1</v>
      </c>
    </row>
    <row r="3" spans="1:46" ht="39" x14ac:dyDescent="0.3">
      <c r="A3" s="7">
        <v>2</v>
      </c>
      <c r="B3" s="12" t="s">
        <v>56</v>
      </c>
      <c r="C3" s="7" t="s">
        <v>86</v>
      </c>
      <c r="D3" s="9">
        <v>43.932858000000003</v>
      </c>
      <c r="E3" s="9">
        <v>-71.773078979999994</v>
      </c>
      <c r="F3" s="36">
        <v>277417</v>
      </c>
      <c r="G3" s="36">
        <v>4868154</v>
      </c>
      <c r="H3" s="8">
        <v>538</v>
      </c>
      <c r="I3" s="8" t="s">
        <v>102</v>
      </c>
      <c r="J3" s="8" t="s">
        <v>102</v>
      </c>
      <c r="K3" s="8">
        <v>5</v>
      </c>
      <c r="L3" s="8">
        <v>6</v>
      </c>
      <c r="M3" s="10">
        <v>53.7</v>
      </c>
      <c r="N3" s="10" t="str">
        <f t="shared" ref="N3:N65" si="0">IF(O3&gt;10,"Bh",IF(U3&gt;10,"Typical",""))</f>
        <v>Typical</v>
      </c>
      <c r="O3" s="8">
        <v>0</v>
      </c>
      <c r="P3" s="8">
        <v>0</v>
      </c>
      <c r="Q3" s="8">
        <v>1</v>
      </c>
      <c r="R3" s="8">
        <v>0</v>
      </c>
      <c r="S3" s="8">
        <v>0</v>
      </c>
      <c r="T3" s="8">
        <v>0</v>
      </c>
      <c r="U3" s="8">
        <v>15</v>
      </c>
      <c r="V3" s="8">
        <v>0</v>
      </c>
      <c r="W3" s="10">
        <v>17.5</v>
      </c>
      <c r="X3" s="10">
        <v>35</v>
      </c>
      <c r="Y3" s="8">
        <v>24</v>
      </c>
      <c r="Z3" s="8">
        <v>45</v>
      </c>
      <c r="AA3" s="8" t="s">
        <v>101</v>
      </c>
      <c r="AB3" s="8">
        <f t="shared" ref="AB3:AB66" si="1">IF(AA3="yes",L3,"")</f>
        <v>6</v>
      </c>
      <c r="AC3" s="8" t="str">
        <f t="shared" ref="AC3:AC66" si="2">IF($AA3="yes",IF($N3="Bh",1,""),"")</f>
        <v/>
      </c>
      <c r="AD3" s="8">
        <f t="shared" ref="AD3:AD66" si="3">IF($AA3="yes",IF(N3="Typical",1,""),"")</f>
        <v>1</v>
      </c>
      <c r="AE3" s="8" t="str">
        <f t="shared" ref="AE3:AE66" si="4">IF($AA3="yes",IF($N3="mixed",1,""),"")</f>
        <v/>
      </c>
      <c r="AF3" s="8" t="str">
        <f t="shared" ref="AF3:AF66" si="5">IF($AA3="yes",IF($N3="unknown",1,""),"")</f>
        <v/>
      </c>
      <c r="AG3" s="8" t="str">
        <f t="shared" ref="AG3:AG66" si="6">IF($AA3&lt;&gt;"yes",IF($N3="Bh",1,""),"")</f>
        <v/>
      </c>
      <c r="AH3" s="8" t="str">
        <f t="shared" ref="AH3:AH66" si="7">IF($AA3&lt;&gt;"yes",IF($N3="Typical",1,""),"")</f>
        <v/>
      </c>
      <c r="AI3" s="8" t="str">
        <f t="shared" ref="AI3:AI66" si="8">IF($AA3&lt;&gt;"yes",IF($N3="mixed",1,""),"")</f>
        <v/>
      </c>
      <c r="AJ3" s="8" t="str">
        <f t="shared" ref="AJ3:AJ66" si="9">IF($AA3&lt;&gt;"yes",IF($N3="unknown",1,""),"")</f>
        <v/>
      </c>
      <c r="AK3" s="11" t="s">
        <v>104</v>
      </c>
      <c r="AM3" s="28" t="s">
        <v>194</v>
      </c>
      <c r="AN3" s="31">
        <f>SUM(AN4,AN6,AN8,AN10)</f>
        <v>32</v>
      </c>
      <c r="AP3" s="2">
        <f t="shared" ref="AP3:AP66" si="10">IF(AA3="yes",1,0)</f>
        <v>1</v>
      </c>
      <c r="AQ3" s="2">
        <f t="shared" ref="AQ3:AQ66" si="11">IF(AA3&lt;&gt;"yes",1,0)</f>
        <v>0</v>
      </c>
      <c r="AR3" s="2">
        <f t="shared" ref="AR3:AR66" si="12">SUM(AC3:AF3)</f>
        <v>1</v>
      </c>
      <c r="AS3" s="2">
        <f t="shared" ref="AS3:AS66" si="13">SUM(AG3:AJ3)</f>
        <v>0</v>
      </c>
      <c r="AT3" s="2">
        <f t="shared" ref="AT3:AT66" si="14">SUM(AR3:AS3)</f>
        <v>1</v>
      </c>
    </row>
    <row r="4" spans="1:46" ht="26" x14ac:dyDescent="0.3">
      <c r="A4" s="7">
        <v>3</v>
      </c>
      <c r="B4" s="7" t="s">
        <v>42</v>
      </c>
      <c r="C4" s="7" t="s">
        <v>42</v>
      </c>
      <c r="D4" s="13">
        <v>43.934139003977101</v>
      </c>
      <c r="E4" s="13">
        <v>-71.756353983655501</v>
      </c>
      <c r="F4" s="37">
        <v>278764</v>
      </c>
      <c r="G4" s="37">
        <v>4868252</v>
      </c>
      <c r="H4" s="7">
        <v>495</v>
      </c>
      <c r="I4" s="7" t="s">
        <v>102</v>
      </c>
      <c r="J4" s="7" t="s">
        <v>102</v>
      </c>
      <c r="K4" s="7">
        <v>4</v>
      </c>
      <c r="L4" s="7">
        <v>6</v>
      </c>
      <c r="M4" s="14">
        <v>67</v>
      </c>
      <c r="N4" s="10" t="str">
        <f t="shared" si="0"/>
        <v>Bh</v>
      </c>
      <c r="O4" s="7">
        <v>12</v>
      </c>
      <c r="P4" s="7">
        <v>0</v>
      </c>
      <c r="Q4" s="7">
        <v>4</v>
      </c>
      <c r="R4" s="7">
        <v>0</v>
      </c>
      <c r="S4" s="7">
        <v>0</v>
      </c>
      <c r="T4" s="7">
        <v>0</v>
      </c>
      <c r="U4" s="7">
        <v>0</v>
      </c>
      <c r="V4" s="7">
        <v>0</v>
      </c>
      <c r="W4" s="14">
        <v>15</v>
      </c>
      <c r="X4" s="14">
        <v>37.5</v>
      </c>
      <c r="Y4" s="7">
        <v>21</v>
      </c>
      <c r="Z4" s="7">
        <v>358</v>
      </c>
      <c r="AA4" s="7" t="s">
        <v>101</v>
      </c>
      <c r="AB4" s="8">
        <f t="shared" si="1"/>
        <v>6</v>
      </c>
      <c r="AC4" s="8">
        <f t="shared" si="2"/>
        <v>1</v>
      </c>
      <c r="AD4" s="8" t="str">
        <f t="shared" si="3"/>
        <v/>
      </c>
      <c r="AE4" s="8" t="str">
        <f t="shared" si="4"/>
        <v/>
      </c>
      <c r="AF4" s="8" t="str">
        <f t="shared" si="5"/>
        <v/>
      </c>
      <c r="AG4" s="8" t="str">
        <f t="shared" si="6"/>
        <v/>
      </c>
      <c r="AH4" s="8" t="str">
        <f t="shared" si="7"/>
        <v/>
      </c>
      <c r="AI4" s="8" t="str">
        <f t="shared" si="8"/>
        <v/>
      </c>
      <c r="AJ4" s="8" t="str">
        <f t="shared" si="9"/>
        <v/>
      </c>
      <c r="AK4" s="11" t="s">
        <v>105</v>
      </c>
      <c r="AM4" s="28" t="s">
        <v>173</v>
      </c>
      <c r="AN4" s="31">
        <f>AC71</f>
        <v>9</v>
      </c>
      <c r="AP4" s="2">
        <f t="shared" si="10"/>
        <v>1</v>
      </c>
      <c r="AQ4" s="2">
        <f t="shared" si="11"/>
        <v>0</v>
      </c>
      <c r="AR4" s="2">
        <f t="shared" si="12"/>
        <v>1</v>
      </c>
      <c r="AS4" s="2">
        <f t="shared" si="13"/>
        <v>0</v>
      </c>
      <c r="AT4" s="2">
        <f t="shared" si="14"/>
        <v>1</v>
      </c>
    </row>
    <row r="5" spans="1:46" x14ac:dyDescent="0.3">
      <c r="A5" s="7">
        <v>4</v>
      </c>
      <c r="B5" s="7" t="s">
        <v>43</v>
      </c>
      <c r="C5" s="7" t="s">
        <v>43</v>
      </c>
      <c r="D5" s="13">
        <v>43.933576997369499</v>
      </c>
      <c r="E5" s="13">
        <v>-71.755603970959697</v>
      </c>
      <c r="F5" s="37">
        <v>278822</v>
      </c>
      <c r="G5" s="37">
        <v>4868187</v>
      </c>
      <c r="H5" s="7">
        <v>506</v>
      </c>
      <c r="I5" s="7" t="s">
        <v>102</v>
      </c>
      <c r="J5" s="7" t="s">
        <v>102</v>
      </c>
      <c r="K5" s="7">
        <v>4</v>
      </c>
      <c r="L5" s="7">
        <v>5</v>
      </c>
      <c r="M5" s="14">
        <v>94</v>
      </c>
      <c r="N5" s="10" t="str">
        <f t="shared" si="0"/>
        <v>Bh</v>
      </c>
      <c r="O5" s="7">
        <v>16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14">
        <v>10</v>
      </c>
      <c r="X5" s="14">
        <v>47.5</v>
      </c>
      <c r="Y5" s="7">
        <v>23</v>
      </c>
      <c r="Z5" s="7">
        <v>352</v>
      </c>
      <c r="AA5" s="7"/>
      <c r="AB5" s="8" t="str">
        <f t="shared" si="1"/>
        <v/>
      </c>
      <c r="AC5" s="8" t="str">
        <f t="shared" si="2"/>
        <v/>
      </c>
      <c r="AD5" s="8" t="str">
        <f t="shared" si="3"/>
        <v/>
      </c>
      <c r="AE5" s="8" t="str">
        <f t="shared" si="4"/>
        <v/>
      </c>
      <c r="AF5" s="8" t="str">
        <f t="shared" si="5"/>
        <v/>
      </c>
      <c r="AG5" s="8">
        <f t="shared" si="6"/>
        <v>1</v>
      </c>
      <c r="AH5" s="8" t="str">
        <f t="shared" si="7"/>
        <v/>
      </c>
      <c r="AI5" s="8" t="str">
        <f t="shared" si="8"/>
        <v/>
      </c>
      <c r="AJ5" s="8" t="str">
        <f t="shared" si="9"/>
        <v/>
      </c>
      <c r="AK5" s="11" t="s">
        <v>106</v>
      </c>
      <c r="AM5" s="28" t="s">
        <v>177</v>
      </c>
      <c r="AN5" s="31">
        <f>AG71</f>
        <v>12</v>
      </c>
      <c r="AP5" s="2">
        <f t="shared" si="10"/>
        <v>0</v>
      </c>
      <c r="AQ5" s="2">
        <f t="shared" si="11"/>
        <v>1</v>
      </c>
      <c r="AR5" s="2">
        <f t="shared" si="12"/>
        <v>0</v>
      </c>
      <c r="AS5" s="2">
        <f t="shared" si="13"/>
        <v>1</v>
      </c>
      <c r="AT5" s="2">
        <f t="shared" si="14"/>
        <v>1</v>
      </c>
    </row>
    <row r="6" spans="1:46" x14ac:dyDescent="0.3">
      <c r="A6" s="7">
        <v>5</v>
      </c>
      <c r="B6" s="7" t="s">
        <v>44</v>
      </c>
      <c r="C6" s="7" t="s">
        <v>44</v>
      </c>
      <c r="D6" s="13">
        <v>43.932347036898101</v>
      </c>
      <c r="E6" s="13">
        <v>-71.753569012507697</v>
      </c>
      <c r="F6" s="37">
        <v>278981</v>
      </c>
      <c r="G6" s="37">
        <v>4868045</v>
      </c>
      <c r="H6" s="7">
        <v>525</v>
      </c>
      <c r="I6" s="7" t="s">
        <v>102</v>
      </c>
      <c r="J6" s="7"/>
      <c r="K6" s="7">
        <v>4</v>
      </c>
      <c r="L6" s="7">
        <v>5</v>
      </c>
      <c r="M6" s="14">
        <v>42.1</v>
      </c>
      <c r="N6" s="10" t="s">
        <v>182</v>
      </c>
      <c r="O6" s="7">
        <v>5</v>
      </c>
      <c r="P6" s="7">
        <v>0</v>
      </c>
      <c r="Q6" s="7">
        <v>2</v>
      </c>
      <c r="R6" s="7">
        <v>0</v>
      </c>
      <c r="S6" s="7">
        <v>0</v>
      </c>
      <c r="T6" s="7">
        <v>0</v>
      </c>
      <c r="U6" s="7">
        <v>9</v>
      </c>
      <c r="V6" s="7">
        <v>0</v>
      </c>
      <c r="W6" s="14">
        <v>15</v>
      </c>
      <c r="X6" s="14">
        <v>45</v>
      </c>
      <c r="Y6" s="7">
        <v>21</v>
      </c>
      <c r="Z6" s="7">
        <v>21</v>
      </c>
      <c r="AA6" s="7" t="s">
        <v>102</v>
      </c>
      <c r="AB6" s="8" t="str">
        <f t="shared" si="1"/>
        <v/>
      </c>
      <c r="AC6" s="8" t="str">
        <f t="shared" si="2"/>
        <v/>
      </c>
      <c r="AD6" s="8" t="str">
        <f t="shared" si="3"/>
        <v/>
      </c>
      <c r="AE6" s="8" t="str">
        <f t="shared" si="4"/>
        <v/>
      </c>
      <c r="AF6" s="8" t="str">
        <f t="shared" si="5"/>
        <v/>
      </c>
      <c r="AG6" s="8" t="str">
        <f t="shared" si="6"/>
        <v/>
      </c>
      <c r="AH6" s="8" t="str">
        <f t="shared" si="7"/>
        <v/>
      </c>
      <c r="AI6" s="8">
        <f t="shared" si="8"/>
        <v>1</v>
      </c>
      <c r="AJ6" s="8" t="str">
        <f t="shared" si="9"/>
        <v/>
      </c>
      <c r="AK6" s="11" t="s">
        <v>107</v>
      </c>
      <c r="AM6" s="28" t="s">
        <v>174</v>
      </c>
      <c r="AN6" s="31">
        <f>AD71</f>
        <v>10</v>
      </c>
      <c r="AP6" s="2">
        <f t="shared" si="10"/>
        <v>0</v>
      </c>
      <c r="AQ6" s="2">
        <f t="shared" si="11"/>
        <v>1</v>
      </c>
      <c r="AR6" s="2">
        <f t="shared" si="12"/>
        <v>0</v>
      </c>
      <c r="AS6" s="2">
        <f t="shared" si="13"/>
        <v>1</v>
      </c>
      <c r="AT6" s="2">
        <f t="shared" si="14"/>
        <v>1</v>
      </c>
    </row>
    <row r="7" spans="1:46" x14ac:dyDescent="0.3">
      <c r="A7" s="7">
        <v>6</v>
      </c>
      <c r="B7" s="7" t="s">
        <v>45</v>
      </c>
      <c r="C7" s="7" t="s">
        <v>45</v>
      </c>
      <c r="D7" s="13">
        <v>43.933572974055998</v>
      </c>
      <c r="E7" s="13">
        <v>-71.752378027886095</v>
      </c>
      <c r="F7" s="37">
        <v>279081</v>
      </c>
      <c r="G7" s="37">
        <v>4868178</v>
      </c>
      <c r="H7" s="7">
        <v>485</v>
      </c>
      <c r="I7" s="7" t="s">
        <v>102</v>
      </c>
      <c r="J7" s="7"/>
      <c r="K7" s="7">
        <v>5</v>
      </c>
      <c r="L7" s="7">
        <v>7</v>
      </c>
      <c r="M7" s="14">
        <v>52.9</v>
      </c>
      <c r="N7" s="10" t="str">
        <f t="shared" si="0"/>
        <v>Bh</v>
      </c>
      <c r="O7" s="7">
        <v>16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14">
        <v>15</v>
      </c>
      <c r="X7" s="14">
        <v>37.5</v>
      </c>
      <c r="Y7" s="7">
        <v>18</v>
      </c>
      <c r="Z7" s="7">
        <v>12</v>
      </c>
      <c r="AA7" s="7" t="s">
        <v>101</v>
      </c>
      <c r="AB7" s="8">
        <f t="shared" si="1"/>
        <v>7</v>
      </c>
      <c r="AC7" s="8">
        <f t="shared" si="2"/>
        <v>1</v>
      </c>
      <c r="AD7" s="8" t="str">
        <f t="shared" si="3"/>
        <v/>
      </c>
      <c r="AE7" s="8" t="str">
        <f t="shared" si="4"/>
        <v/>
      </c>
      <c r="AF7" s="8" t="str">
        <f t="shared" si="5"/>
        <v/>
      </c>
      <c r="AG7" s="8" t="str">
        <f t="shared" si="6"/>
        <v/>
      </c>
      <c r="AH7" s="8" t="str">
        <f t="shared" si="7"/>
        <v/>
      </c>
      <c r="AI7" s="8" t="str">
        <f t="shared" si="8"/>
        <v/>
      </c>
      <c r="AJ7" s="8" t="str">
        <f t="shared" si="9"/>
        <v/>
      </c>
      <c r="AK7" s="11" t="s">
        <v>108</v>
      </c>
      <c r="AM7" s="28" t="s">
        <v>181</v>
      </c>
      <c r="AN7" s="31">
        <f>AH71</f>
        <v>10</v>
      </c>
      <c r="AP7" s="2">
        <f t="shared" si="10"/>
        <v>1</v>
      </c>
      <c r="AQ7" s="2">
        <f t="shared" si="11"/>
        <v>0</v>
      </c>
      <c r="AR7" s="2">
        <f t="shared" si="12"/>
        <v>1</v>
      </c>
      <c r="AS7" s="2">
        <f t="shared" si="13"/>
        <v>0</v>
      </c>
      <c r="AT7" s="2">
        <f t="shared" si="14"/>
        <v>1</v>
      </c>
    </row>
    <row r="8" spans="1:46" s="52" customFormat="1" ht="26" x14ac:dyDescent="0.3">
      <c r="A8" s="16">
        <v>7</v>
      </c>
      <c r="B8" s="16" t="s">
        <v>40</v>
      </c>
      <c r="C8" s="16" t="s">
        <v>40</v>
      </c>
      <c r="D8" s="17">
        <v>43.936986001208403</v>
      </c>
      <c r="E8" s="17">
        <v>-71.747503029182496</v>
      </c>
      <c r="F8" s="38">
        <v>279485</v>
      </c>
      <c r="G8" s="38">
        <v>4868544</v>
      </c>
      <c r="H8" s="16">
        <v>497</v>
      </c>
      <c r="I8" s="16" t="s">
        <v>102</v>
      </c>
      <c r="J8" s="16" t="s">
        <v>101</v>
      </c>
      <c r="K8" s="16">
        <v>6</v>
      </c>
      <c r="L8" s="16">
        <v>9</v>
      </c>
      <c r="M8" s="18">
        <v>44.5</v>
      </c>
      <c r="N8" s="21" t="str">
        <f t="shared" si="0"/>
        <v>Bh</v>
      </c>
      <c r="O8" s="16">
        <v>13</v>
      </c>
      <c r="P8" s="16">
        <v>0</v>
      </c>
      <c r="Q8" s="16">
        <v>1</v>
      </c>
      <c r="R8" s="16">
        <v>0</v>
      </c>
      <c r="S8" s="16">
        <v>0</v>
      </c>
      <c r="T8" s="16">
        <v>0</v>
      </c>
      <c r="U8" s="16">
        <v>2</v>
      </c>
      <c r="V8" s="16">
        <v>0</v>
      </c>
      <c r="W8" s="18">
        <v>22.5</v>
      </c>
      <c r="X8" s="18">
        <v>50</v>
      </c>
      <c r="Y8" s="16">
        <v>22</v>
      </c>
      <c r="Z8" s="16">
        <v>170</v>
      </c>
      <c r="AA8" s="16" t="s">
        <v>102</v>
      </c>
      <c r="AB8" s="20" t="str">
        <f t="shared" si="1"/>
        <v/>
      </c>
      <c r="AC8" s="20" t="str">
        <f t="shared" si="2"/>
        <v/>
      </c>
      <c r="AD8" s="20" t="str">
        <f t="shared" si="3"/>
        <v/>
      </c>
      <c r="AE8" s="20" t="str">
        <f t="shared" si="4"/>
        <v/>
      </c>
      <c r="AF8" s="20" t="str">
        <f t="shared" si="5"/>
        <v/>
      </c>
      <c r="AG8" s="20">
        <f t="shared" si="6"/>
        <v>1</v>
      </c>
      <c r="AH8" s="20" t="str">
        <f t="shared" si="7"/>
        <v/>
      </c>
      <c r="AI8" s="20" t="str">
        <f t="shared" si="8"/>
        <v/>
      </c>
      <c r="AJ8" s="20" t="str">
        <f t="shared" si="9"/>
        <v/>
      </c>
      <c r="AK8" s="19" t="s">
        <v>109</v>
      </c>
      <c r="AM8" s="54" t="s">
        <v>186</v>
      </c>
      <c r="AN8" s="55">
        <f>AE71</f>
        <v>9</v>
      </c>
      <c r="AP8" s="53">
        <f t="shared" si="10"/>
        <v>0</v>
      </c>
      <c r="AQ8" s="53">
        <f t="shared" si="11"/>
        <v>1</v>
      </c>
      <c r="AR8" s="2">
        <f t="shared" si="12"/>
        <v>0</v>
      </c>
      <c r="AS8" s="2">
        <f t="shared" si="13"/>
        <v>1</v>
      </c>
      <c r="AT8" s="2">
        <f t="shared" si="14"/>
        <v>1</v>
      </c>
    </row>
    <row r="9" spans="1:46" x14ac:dyDescent="0.3">
      <c r="A9" s="7">
        <v>8</v>
      </c>
      <c r="B9" s="7" t="s">
        <v>8</v>
      </c>
      <c r="C9" s="7" t="s">
        <v>8</v>
      </c>
      <c r="D9" s="13">
        <v>43.937094289999997</v>
      </c>
      <c r="E9" s="13">
        <v>-71.747459750000004</v>
      </c>
      <c r="F9" s="37">
        <v>279489</v>
      </c>
      <c r="G9" s="37">
        <v>4868556</v>
      </c>
      <c r="H9" s="7">
        <v>502</v>
      </c>
      <c r="I9" s="7" t="s">
        <v>102</v>
      </c>
      <c r="J9" s="7" t="s">
        <v>102</v>
      </c>
      <c r="K9" s="7">
        <v>8</v>
      </c>
      <c r="L9" s="7">
        <v>13</v>
      </c>
      <c r="M9" s="14">
        <v>50.9</v>
      </c>
      <c r="N9" s="10" t="str">
        <f t="shared" si="0"/>
        <v>Bh</v>
      </c>
      <c r="O9" s="7">
        <v>16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/>
      <c r="X9" s="7"/>
      <c r="Y9" s="7"/>
      <c r="Z9" s="7"/>
      <c r="AA9" s="7" t="s">
        <v>101</v>
      </c>
      <c r="AB9" s="8">
        <f t="shared" si="1"/>
        <v>13</v>
      </c>
      <c r="AC9" s="8">
        <f t="shared" si="2"/>
        <v>1</v>
      </c>
      <c r="AD9" s="8" t="str">
        <f t="shared" si="3"/>
        <v/>
      </c>
      <c r="AE9" s="8" t="str">
        <f t="shared" si="4"/>
        <v/>
      </c>
      <c r="AF9" s="8" t="str">
        <f t="shared" si="5"/>
        <v/>
      </c>
      <c r="AG9" s="8" t="str">
        <f t="shared" si="6"/>
        <v/>
      </c>
      <c r="AH9" s="8" t="str">
        <f t="shared" si="7"/>
        <v/>
      </c>
      <c r="AI9" s="8" t="str">
        <f t="shared" si="8"/>
        <v/>
      </c>
      <c r="AJ9" s="8" t="str">
        <f t="shared" si="9"/>
        <v/>
      </c>
      <c r="AK9" s="11" t="s">
        <v>110</v>
      </c>
      <c r="AM9" s="28" t="s">
        <v>187</v>
      </c>
      <c r="AN9" s="31">
        <f>AI71</f>
        <v>11</v>
      </c>
      <c r="AP9" s="2">
        <f t="shared" si="10"/>
        <v>1</v>
      </c>
      <c r="AQ9" s="2">
        <f t="shared" si="11"/>
        <v>0</v>
      </c>
      <c r="AR9" s="2">
        <f t="shared" si="12"/>
        <v>1</v>
      </c>
      <c r="AS9" s="2">
        <f t="shared" si="13"/>
        <v>0</v>
      </c>
      <c r="AT9" s="2">
        <f t="shared" si="14"/>
        <v>1</v>
      </c>
    </row>
    <row r="10" spans="1:46" x14ac:dyDescent="0.3">
      <c r="A10" s="7">
        <v>9</v>
      </c>
      <c r="B10" s="7" t="s">
        <v>39</v>
      </c>
      <c r="C10" s="7" t="s">
        <v>39</v>
      </c>
      <c r="D10" s="13">
        <v>43.936849962919901</v>
      </c>
      <c r="E10" s="13">
        <v>-71.746068969368906</v>
      </c>
      <c r="F10" s="37">
        <v>279600</v>
      </c>
      <c r="G10" s="37">
        <v>4868525</v>
      </c>
      <c r="H10" s="7">
        <v>489</v>
      </c>
      <c r="I10" s="7" t="s">
        <v>102</v>
      </c>
      <c r="J10" s="7"/>
      <c r="K10" s="7">
        <v>6</v>
      </c>
      <c r="L10" s="7">
        <v>7</v>
      </c>
      <c r="M10" s="14">
        <v>66.2</v>
      </c>
      <c r="N10" s="10" t="s">
        <v>182</v>
      </c>
      <c r="O10" s="7">
        <v>9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7</v>
      </c>
      <c r="V10" s="7">
        <v>0</v>
      </c>
      <c r="W10" s="14">
        <v>15</v>
      </c>
      <c r="X10" s="14">
        <v>42.5</v>
      </c>
      <c r="Y10" s="7">
        <v>11</v>
      </c>
      <c r="Z10" s="7">
        <v>220</v>
      </c>
      <c r="AA10" s="7"/>
      <c r="AB10" s="8" t="str">
        <f t="shared" si="1"/>
        <v/>
      </c>
      <c r="AC10" s="8" t="str">
        <f t="shared" si="2"/>
        <v/>
      </c>
      <c r="AD10" s="8" t="str">
        <f t="shared" si="3"/>
        <v/>
      </c>
      <c r="AE10" s="8" t="str">
        <f t="shared" si="4"/>
        <v/>
      </c>
      <c r="AF10" s="8" t="str">
        <f t="shared" si="5"/>
        <v/>
      </c>
      <c r="AG10" s="8" t="str">
        <f t="shared" si="6"/>
        <v/>
      </c>
      <c r="AH10" s="8" t="str">
        <f t="shared" si="7"/>
        <v/>
      </c>
      <c r="AI10" s="8">
        <f t="shared" si="8"/>
        <v>1</v>
      </c>
      <c r="AJ10" s="8" t="str">
        <f t="shared" si="9"/>
        <v/>
      </c>
      <c r="AK10" s="11" t="s">
        <v>111</v>
      </c>
      <c r="AM10" s="28" t="s">
        <v>189</v>
      </c>
      <c r="AN10" s="31">
        <f>AF71</f>
        <v>4</v>
      </c>
      <c r="AP10" s="2">
        <f t="shared" si="10"/>
        <v>0</v>
      </c>
      <c r="AQ10" s="2">
        <f t="shared" si="11"/>
        <v>1</v>
      </c>
      <c r="AR10" s="2">
        <f t="shared" si="12"/>
        <v>0</v>
      </c>
      <c r="AS10" s="2">
        <f t="shared" si="13"/>
        <v>1</v>
      </c>
      <c r="AT10" s="2">
        <f t="shared" si="14"/>
        <v>1</v>
      </c>
    </row>
    <row r="11" spans="1:46" x14ac:dyDescent="0.3">
      <c r="A11" s="7">
        <v>10</v>
      </c>
      <c r="B11" s="7" t="s">
        <v>7</v>
      </c>
      <c r="C11" s="7" t="s">
        <v>7</v>
      </c>
      <c r="D11" s="13">
        <v>43.936882590000003</v>
      </c>
      <c r="E11" s="13">
        <v>-71.74578047</v>
      </c>
      <c r="F11" s="37">
        <v>279623</v>
      </c>
      <c r="G11" s="37">
        <v>4868528</v>
      </c>
      <c r="H11" s="7">
        <v>492</v>
      </c>
      <c r="I11" s="7" t="s">
        <v>102</v>
      </c>
      <c r="J11" s="7"/>
      <c r="K11" s="7">
        <v>7</v>
      </c>
      <c r="L11" s="7">
        <v>11</v>
      </c>
      <c r="M11" s="14">
        <v>45.4</v>
      </c>
      <c r="N11" s="10" t="s">
        <v>182</v>
      </c>
      <c r="O11" s="7">
        <v>2</v>
      </c>
      <c r="P11" s="7">
        <v>2</v>
      </c>
      <c r="Q11" s="7">
        <v>3</v>
      </c>
      <c r="R11" s="7">
        <v>0</v>
      </c>
      <c r="S11" s="7">
        <v>0</v>
      </c>
      <c r="T11" s="7">
        <v>0</v>
      </c>
      <c r="U11" s="7">
        <v>9</v>
      </c>
      <c r="V11" s="7">
        <v>0</v>
      </c>
      <c r="W11" s="7"/>
      <c r="X11" s="7"/>
      <c r="Y11" s="7"/>
      <c r="Z11" s="7"/>
      <c r="AA11" s="7" t="s">
        <v>101</v>
      </c>
      <c r="AB11" s="8">
        <f t="shared" si="1"/>
        <v>11</v>
      </c>
      <c r="AC11" s="8" t="str">
        <f t="shared" si="2"/>
        <v/>
      </c>
      <c r="AD11" s="8" t="str">
        <f t="shared" si="3"/>
        <v/>
      </c>
      <c r="AE11" s="8">
        <f t="shared" si="4"/>
        <v>1</v>
      </c>
      <c r="AF11" s="8" t="str">
        <f t="shared" si="5"/>
        <v/>
      </c>
      <c r="AG11" s="8" t="str">
        <f t="shared" si="6"/>
        <v/>
      </c>
      <c r="AH11" s="8" t="str">
        <f t="shared" si="7"/>
        <v/>
      </c>
      <c r="AI11" s="8" t="str">
        <f t="shared" si="8"/>
        <v/>
      </c>
      <c r="AJ11" s="8" t="str">
        <f t="shared" si="9"/>
        <v/>
      </c>
      <c r="AK11" s="11" t="s">
        <v>112</v>
      </c>
      <c r="AM11" s="29" t="s">
        <v>190</v>
      </c>
      <c r="AN11" s="32">
        <f>AJ71</f>
        <v>2</v>
      </c>
      <c r="AP11" s="2">
        <f t="shared" si="10"/>
        <v>1</v>
      </c>
      <c r="AQ11" s="2">
        <f t="shared" si="11"/>
        <v>0</v>
      </c>
      <c r="AR11" s="2">
        <f t="shared" si="12"/>
        <v>1</v>
      </c>
      <c r="AS11" s="2">
        <f t="shared" si="13"/>
        <v>0</v>
      </c>
      <c r="AT11" s="2">
        <f t="shared" si="14"/>
        <v>1</v>
      </c>
    </row>
    <row r="12" spans="1:46" x14ac:dyDescent="0.3">
      <c r="A12" s="7">
        <v>11</v>
      </c>
      <c r="B12" s="7" t="s">
        <v>6</v>
      </c>
      <c r="C12" s="7" t="s">
        <v>6</v>
      </c>
      <c r="D12" s="13">
        <v>43.936584600000003</v>
      </c>
      <c r="E12" s="13">
        <v>-71.74544281</v>
      </c>
      <c r="F12" s="37">
        <v>279649</v>
      </c>
      <c r="G12" s="37">
        <v>4868494</v>
      </c>
      <c r="H12" s="7">
        <v>480</v>
      </c>
      <c r="I12" s="7" t="s">
        <v>102</v>
      </c>
      <c r="J12" s="7"/>
      <c r="K12" s="7">
        <v>11</v>
      </c>
      <c r="L12" s="7">
        <v>12</v>
      </c>
      <c r="M12" s="14">
        <v>45.5</v>
      </c>
      <c r="N12" s="10" t="str">
        <f t="shared" si="0"/>
        <v>Bh</v>
      </c>
      <c r="O12" s="7">
        <v>13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3</v>
      </c>
      <c r="V12" s="7">
        <v>0</v>
      </c>
      <c r="W12" s="7"/>
      <c r="X12" s="7"/>
      <c r="Y12" s="7"/>
      <c r="Z12" s="7"/>
      <c r="AA12" s="7"/>
      <c r="AB12" s="8" t="str">
        <f t="shared" si="1"/>
        <v/>
      </c>
      <c r="AC12" s="8" t="str">
        <f t="shared" si="2"/>
        <v/>
      </c>
      <c r="AD12" s="8" t="str">
        <f t="shared" si="3"/>
        <v/>
      </c>
      <c r="AE12" s="8" t="str">
        <f t="shared" si="4"/>
        <v/>
      </c>
      <c r="AF12" s="8" t="str">
        <f t="shared" si="5"/>
        <v/>
      </c>
      <c r="AG12" s="8">
        <f t="shared" si="6"/>
        <v>1</v>
      </c>
      <c r="AH12" s="8" t="str">
        <f t="shared" si="7"/>
        <v/>
      </c>
      <c r="AI12" s="8" t="str">
        <f t="shared" si="8"/>
        <v/>
      </c>
      <c r="AJ12" s="8" t="str">
        <f t="shared" si="9"/>
        <v/>
      </c>
      <c r="AK12" s="11" t="s">
        <v>113</v>
      </c>
      <c r="AP12" s="2">
        <f t="shared" si="10"/>
        <v>0</v>
      </c>
      <c r="AQ12" s="2">
        <f t="shared" si="11"/>
        <v>1</v>
      </c>
      <c r="AR12" s="2">
        <f t="shared" si="12"/>
        <v>0</v>
      </c>
      <c r="AS12" s="2">
        <f t="shared" si="13"/>
        <v>1</v>
      </c>
      <c r="AT12" s="2">
        <f t="shared" si="14"/>
        <v>1</v>
      </c>
    </row>
    <row r="13" spans="1:46" x14ac:dyDescent="0.3">
      <c r="A13" s="7">
        <v>12</v>
      </c>
      <c r="B13" s="7" t="s">
        <v>41</v>
      </c>
      <c r="C13" s="7" t="s">
        <v>41</v>
      </c>
      <c r="D13" s="13">
        <v>43.936231965199099</v>
      </c>
      <c r="E13" s="13">
        <v>-71.745163975283504</v>
      </c>
      <c r="F13" s="37">
        <v>279670</v>
      </c>
      <c r="G13" s="37">
        <v>4868454</v>
      </c>
      <c r="H13" s="7">
        <v>471</v>
      </c>
      <c r="I13" s="7" t="s">
        <v>102</v>
      </c>
      <c r="J13" s="7" t="s">
        <v>102</v>
      </c>
      <c r="K13" s="7">
        <v>10</v>
      </c>
      <c r="L13" s="7">
        <v>13</v>
      </c>
      <c r="M13" s="14">
        <v>46.8</v>
      </c>
      <c r="N13" s="10" t="str">
        <f t="shared" si="0"/>
        <v>Bh</v>
      </c>
      <c r="O13" s="7">
        <v>15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1</v>
      </c>
      <c r="V13" s="7">
        <v>0</v>
      </c>
      <c r="W13" s="14">
        <v>25</v>
      </c>
      <c r="X13" s="14">
        <v>45</v>
      </c>
      <c r="Y13" s="7">
        <v>11</v>
      </c>
      <c r="Z13" s="7">
        <v>170</v>
      </c>
      <c r="AA13" s="7" t="s">
        <v>101</v>
      </c>
      <c r="AB13" s="8">
        <f t="shared" si="1"/>
        <v>13</v>
      </c>
      <c r="AC13" s="8">
        <f t="shared" si="2"/>
        <v>1</v>
      </c>
      <c r="AD13" s="8" t="str">
        <f t="shared" si="3"/>
        <v/>
      </c>
      <c r="AE13" s="8" t="str">
        <f t="shared" si="4"/>
        <v/>
      </c>
      <c r="AF13" s="8" t="str">
        <f t="shared" si="5"/>
        <v/>
      </c>
      <c r="AG13" s="8" t="str">
        <f t="shared" si="6"/>
        <v/>
      </c>
      <c r="AH13" s="8" t="str">
        <f t="shared" si="7"/>
        <v/>
      </c>
      <c r="AI13" s="8" t="str">
        <f t="shared" si="8"/>
        <v/>
      </c>
      <c r="AJ13" s="8" t="str">
        <f t="shared" si="9"/>
        <v/>
      </c>
      <c r="AK13" s="11" t="s">
        <v>114</v>
      </c>
      <c r="AP13" s="2">
        <f t="shared" si="10"/>
        <v>1</v>
      </c>
      <c r="AQ13" s="2">
        <f t="shared" si="11"/>
        <v>0</v>
      </c>
      <c r="AR13" s="2">
        <f t="shared" si="12"/>
        <v>1</v>
      </c>
      <c r="AS13" s="2">
        <f t="shared" si="13"/>
        <v>0</v>
      </c>
      <c r="AT13" s="2">
        <f t="shared" si="14"/>
        <v>1</v>
      </c>
    </row>
    <row r="14" spans="1:46" x14ac:dyDescent="0.3">
      <c r="A14" s="7">
        <v>13</v>
      </c>
      <c r="B14" s="7" t="s">
        <v>0</v>
      </c>
      <c r="C14" s="7" t="s">
        <v>0</v>
      </c>
      <c r="D14" s="13">
        <v>43.935876810000003</v>
      </c>
      <c r="E14" s="13">
        <v>-71.744924330000003</v>
      </c>
      <c r="F14" s="37">
        <v>279688</v>
      </c>
      <c r="G14" s="37">
        <v>4868414</v>
      </c>
      <c r="H14" s="7">
        <v>464</v>
      </c>
      <c r="I14" s="7" t="s">
        <v>102</v>
      </c>
      <c r="J14" s="7"/>
      <c r="K14" s="7">
        <v>7</v>
      </c>
      <c r="L14" s="7">
        <v>9</v>
      </c>
      <c r="M14" s="14">
        <v>60.8</v>
      </c>
      <c r="N14" s="10" t="str">
        <f t="shared" si="0"/>
        <v>Typical</v>
      </c>
      <c r="O14" s="7">
        <v>1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15</v>
      </c>
      <c r="V14" s="7">
        <v>0</v>
      </c>
      <c r="W14" s="7"/>
      <c r="X14" s="7"/>
      <c r="Y14" s="7"/>
      <c r="Z14" s="7"/>
      <c r="AA14" s="7" t="s">
        <v>101</v>
      </c>
      <c r="AB14" s="8">
        <f t="shared" si="1"/>
        <v>9</v>
      </c>
      <c r="AC14" s="8" t="str">
        <f t="shared" si="2"/>
        <v/>
      </c>
      <c r="AD14" s="8">
        <f t="shared" si="3"/>
        <v>1</v>
      </c>
      <c r="AE14" s="8" t="str">
        <f t="shared" si="4"/>
        <v/>
      </c>
      <c r="AF14" s="8" t="str">
        <f t="shared" si="5"/>
        <v/>
      </c>
      <c r="AG14" s="8" t="str">
        <f t="shared" si="6"/>
        <v/>
      </c>
      <c r="AH14" s="8" t="str">
        <f t="shared" si="7"/>
        <v/>
      </c>
      <c r="AI14" s="8" t="str">
        <f t="shared" si="8"/>
        <v/>
      </c>
      <c r="AJ14" s="8" t="str">
        <f t="shared" si="9"/>
        <v/>
      </c>
      <c r="AK14" s="11" t="s">
        <v>113</v>
      </c>
      <c r="AP14" s="2">
        <f t="shared" si="10"/>
        <v>1</v>
      </c>
      <c r="AQ14" s="2">
        <f t="shared" si="11"/>
        <v>0</v>
      </c>
      <c r="AR14" s="2">
        <f t="shared" si="12"/>
        <v>1</v>
      </c>
      <c r="AS14" s="2">
        <f t="shared" si="13"/>
        <v>0</v>
      </c>
      <c r="AT14" s="2">
        <f t="shared" si="14"/>
        <v>1</v>
      </c>
    </row>
    <row r="15" spans="1:46" ht="26" x14ac:dyDescent="0.3">
      <c r="A15" s="7">
        <v>14</v>
      </c>
      <c r="B15" s="7" t="s">
        <v>5</v>
      </c>
      <c r="C15" s="7" t="s">
        <v>5</v>
      </c>
      <c r="D15" s="13">
        <v>43.936239530000002</v>
      </c>
      <c r="E15" s="13">
        <v>-71.74481643</v>
      </c>
      <c r="F15" s="37">
        <v>279698</v>
      </c>
      <c r="G15" s="37">
        <v>4868454</v>
      </c>
      <c r="H15" s="7">
        <v>472</v>
      </c>
      <c r="I15" s="7" t="s">
        <v>102</v>
      </c>
      <c r="J15" s="7"/>
      <c r="K15" s="7">
        <v>9</v>
      </c>
      <c r="L15" s="7">
        <v>11</v>
      </c>
      <c r="M15" s="14">
        <v>60.7</v>
      </c>
      <c r="N15" s="10" t="str">
        <f t="shared" si="0"/>
        <v>Bh</v>
      </c>
      <c r="O15" s="7">
        <v>12</v>
      </c>
      <c r="P15" s="7">
        <v>0</v>
      </c>
      <c r="Q15" s="7">
        <v>4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/>
      <c r="X15" s="7"/>
      <c r="Y15" s="7"/>
      <c r="Z15" s="7"/>
      <c r="AA15" s="7" t="s">
        <v>101</v>
      </c>
      <c r="AB15" s="8">
        <f t="shared" si="1"/>
        <v>11</v>
      </c>
      <c r="AC15" s="8">
        <f t="shared" si="2"/>
        <v>1</v>
      </c>
      <c r="AD15" s="8" t="str">
        <f t="shared" si="3"/>
        <v/>
      </c>
      <c r="AE15" s="8" t="str">
        <f t="shared" si="4"/>
        <v/>
      </c>
      <c r="AF15" s="8" t="str">
        <f t="shared" si="5"/>
        <v/>
      </c>
      <c r="AG15" s="8" t="str">
        <f t="shared" si="6"/>
        <v/>
      </c>
      <c r="AH15" s="8" t="str">
        <f t="shared" si="7"/>
        <v/>
      </c>
      <c r="AI15" s="8" t="str">
        <f t="shared" si="8"/>
        <v/>
      </c>
      <c r="AJ15" s="8" t="str">
        <f t="shared" si="9"/>
        <v/>
      </c>
      <c r="AK15" s="11" t="s">
        <v>115</v>
      </c>
      <c r="AP15" s="2">
        <f t="shared" si="10"/>
        <v>1</v>
      </c>
      <c r="AQ15" s="2">
        <f t="shared" si="11"/>
        <v>0</v>
      </c>
      <c r="AR15" s="2">
        <f t="shared" si="12"/>
        <v>1</v>
      </c>
      <c r="AS15" s="2">
        <f t="shared" si="13"/>
        <v>0</v>
      </c>
      <c r="AT15" s="2">
        <f t="shared" si="14"/>
        <v>1</v>
      </c>
    </row>
    <row r="16" spans="1:46" x14ac:dyDescent="0.3">
      <c r="A16" s="7">
        <v>15</v>
      </c>
      <c r="B16" s="7" t="s">
        <v>1</v>
      </c>
      <c r="C16" s="7" t="s">
        <v>1</v>
      </c>
      <c r="D16" s="13">
        <v>43.936154680000001</v>
      </c>
      <c r="E16" s="13">
        <v>-71.744600730000002</v>
      </c>
      <c r="F16" s="37">
        <v>279715</v>
      </c>
      <c r="G16" s="37">
        <v>4868444</v>
      </c>
      <c r="H16" s="7">
        <v>471</v>
      </c>
      <c r="I16" s="7" t="s">
        <v>102</v>
      </c>
      <c r="J16" s="7"/>
      <c r="K16" s="7">
        <v>10</v>
      </c>
      <c r="L16" s="7">
        <v>11</v>
      </c>
      <c r="M16" s="14">
        <v>46.5</v>
      </c>
      <c r="N16" s="10" t="s">
        <v>182</v>
      </c>
      <c r="O16" s="7">
        <v>10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6</v>
      </c>
      <c r="V16" s="7">
        <v>0</v>
      </c>
      <c r="W16" s="7"/>
      <c r="X16" s="7"/>
      <c r="Y16" s="7"/>
      <c r="Z16" s="7"/>
      <c r="AA16" s="7"/>
      <c r="AB16" s="8" t="str">
        <f t="shared" si="1"/>
        <v/>
      </c>
      <c r="AC16" s="8" t="str">
        <f t="shared" si="2"/>
        <v/>
      </c>
      <c r="AD16" s="8" t="str">
        <f t="shared" si="3"/>
        <v/>
      </c>
      <c r="AE16" s="8" t="str">
        <f t="shared" si="4"/>
        <v/>
      </c>
      <c r="AF16" s="8" t="str">
        <f t="shared" si="5"/>
        <v/>
      </c>
      <c r="AG16" s="8" t="str">
        <f t="shared" si="6"/>
        <v/>
      </c>
      <c r="AH16" s="8" t="str">
        <f t="shared" si="7"/>
        <v/>
      </c>
      <c r="AI16" s="8">
        <f t="shared" si="8"/>
        <v>1</v>
      </c>
      <c r="AJ16" s="8" t="str">
        <f t="shared" si="9"/>
        <v/>
      </c>
      <c r="AK16" s="11" t="s">
        <v>113</v>
      </c>
      <c r="AP16" s="2">
        <f t="shared" si="10"/>
        <v>0</v>
      </c>
      <c r="AQ16" s="2">
        <f t="shared" si="11"/>
        <v>1</v>
      </c>
      <c r="AR16" s="2">
        <f t="shared" si="12"/>
        <v>0</v>
      </c>
      <c r="AS16" s="2">
        <f t="shared" si="13"/>
        <v>1</v>
      </c>
      <c r="AT16" s="2">
        <f t="shared" si="14"/>
        <v>1</v>
      </c>
    </row>
    <row r="17" spans="1:46" x14ac:dyDescent="0.3">
      <c r="A17" s="7">
        <v>16</v>
      </c>
      <c r="B17" s="7" t="s">
        <v>2</v>
      </c>
      <c r="C17" s="7" t="s">
        <v>2</v>
      </c>
      <c r="D17" s="13">
        <v>43.936878010000001</v>
      </c>
      <c r="E17" s="13">
        <v>-71.744098280000003</v>
      </c>
      <c r="F17" s="37">
        <v>279758</v>
      </c>
      <c r="G17" s="37">
        <v>4868523</v>
      </c>
      <c r="H17" s="7">
        <v>487</v>
      </c>
      <c r="I17" s="7" t="s">
        <v>102</v>
      </c>
      <c r="J17" s="7"/>
      <c r="K17" s="7">
        <v>5</v>
      </c>
      <c r="L17" s="7">
        <v>5</v>
      </c>
      <c r="M17" s="14">
        <v>75.400000000000006</v>
      </c>
      <c r="N17" s="10" t="str">
        <f t="shared" si="0"/>
        <v>Typical</v>
      </c>
      <c r="O17" s="7">
        <v>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13</v>
      </c>
      <c r="V17" s="7">
        <v>0</v>
      </c>
      <c r="W17" s="7"/>
      <c r="X17" s="7"/>
      <c r="Y17" s="7"/>
      <c r="Z17" s="7"/>
      <c r="AA17" s="7" t="s">
        <v>101</v>
      </c>
      <c r="AB17" s="8">
        <f t="shared" si="1"/>
        <v>5</v>
      </c>
      <c r="AC17" s="8" t="str">
        <f t="shared" si="2"/>
        <v/>
      </c>
      <c r="AD17" s="8">
        <f t="shared" si="3"/>
        <v>1</v>
      </c>
      <c r="AE17" s="8" t="str">
        <f t="shared" si="4"/>
        <v/>
      </c>
      <c r="AF17" s="8" t="str">
        <f t="shared" si="5"/>
        <v/>
      </c>
      <c r="AG17" s="8" t="str">
        <f t="shared" si="6"/>
        <v/>
      </c>
      <c r="AH17" s="8" t="str">
        <f t="shared" si="7"/>
        <v/>
      </c>
      <c r="AI17" s="8" t="str">
        <f t="shared" si="8"/>
        <v/>
      </c>
      <c r="AJ17" s="8" t="str">
        <f t="shared" si="9"/>
        <v/>
      </c>
      <c r="AK17" s="11" t="s">
        <v>113</v>
      </c>
      <c r="AP17" s="2">
        <f t="shared" si="10"/>
        <v>1</v>
      </c>
      <c r="AQ17" s="2">
        <f t="shared" si="11"/>
        <v>0</v>
      </c>
      <c r="AR17" s="2">
        <f t="shared" si="12"/>
        <v>1</v>
      </c>
      <c r="AS17" s="2">
        <f t="shared" si="13"/>
        <v>0</v>
      </c>
      <c r="AT17" s="2">
        <f t="shared" si="14"/>
        <v>1</v>
      </c>
    </row>
    <row r="18" spans="1:46" s="63" customFormat="1" ht="26" x14ac:dyDescent="0.3">
      <c r="A18" s="56">
        <v>17</v>
      </c>
      <c r="B18" s="56" t="s">
        <v>38</v>
      </c>
      <c r="C18" s="56" t="s">
        <v>38</v>
      </c>
      <c r="D18" s="57">
        <v>43.936852980405</v>
      </c>
      <c r="E18" s="57">
        <v>-71.7440350167453</v>
      </c>
      <c r="F18" s="58">
        <v>279763</v>
      </c>
      <c r="G18" s="58">
        <v>4868520</v>
      </c>
      <c r="H18" s="56">
        <v>488</v>
      </c>
      <c r="I18" s="56" t="s">
        <v>102</v>
      </c>
      <c r="J18" s="56" t="s">
        <v>101</v>
      </c>
      <c r="K18" s="56">
        <v>4</v>
      </c>
      <c r="L18" s="56">
        <v>8</v>
      </c>
      <c r="M18" s="60">
        <v>76.8</v>
      </c>
      <c r="N18" s="61" t="str">
        <f t="shared" si="0"/>
        <v>Typical</v>
      </c>
      <c r="O18" s="56">
        <v>5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11</v>
      </c>
      <c r="V18" s="56">
        <v>0</v>
      </c>
      <c r="W18" s="60">
        <v>15</v>
      </c>
      <c r="X18" s="60">
        <v>30</v>
      </c>
      <c r="Y18" s="56">
        <v>35</v>
      </c>
      <c r="Z18" s="56">
        <v>214</v>
      </c>
      <c r="AA18" s="56" t="s">
        <v>102</v>
      </c>
      <c r="AB18" s="59" t="str">
        <f t="shared" si="1"/>
        <v/>
      </c>
      <c r="AC18" s="59" t="str">
        <f t="shared" si="2"/>
        <v/>
      </c>
      <c r="AD18" s="59" t="str">
        <f t="shared" si="3"/>
        <v/>
      </c>
      <c r="AE18" s="59" t="str">
        <f t="shared" si="4"/>
        <v/>
      </c>
      <c r="AF18" s="59" t="str">
        <f t="shared" si="5"/>
        <v/>
      </c>
      <c r="AG18" s="59" t="str">
        <f t="shared" si="6"/>
        <v/>
      </c>
      <c r="AH18" s="59">
        <f t="shared" si="7"/>
        <v>1</v>
      </c>
      <c r="AI18" s="59" t="str">
        <f t="shared" si="8"/>
        <v/>
      </c>
      <c r="AJ18" s="59" t="str">
        <f t="shared" si="9"/>
        <v/>
      </c>
      <c r="AK18" s="62" t="s">
        <v>116</v>
      </c>
      <c r="AP18" s="64">
        <f t="shared" si="10"/>
        <v>0</v>
      </c>
      <c r="AQ18" s="64">
        <f t="shared" si="11"/>
        <v>1</v>
      </c>
      <c r="AR18" s="64">
        <f t="shared" si="12"/>
        <v>0</v>
      </c>
      <c r="AS18" s="64">
        <f t="shared" si="13"/>
        <v>1</v>
      </c>
      <c r="AT18" s="64">
        <f t="shared" si="14"/>
        <v>1</v>
      </c>
    </row>
    <row r="19" spans="1:46" x14ac:dyDescent="0.3">
      <c r="A19" s="7">
        <v>18</v>
      </c>
      <c r="B19" s="7" t="s">
        <v>37</v>
      </c>
      <c r="C19" s="7" t="s">
        <v>37</v>
      </c>
      <c r="D19" s="13">
        <v>43.935620002448502</v>
      </c>
      <c r="E19" s="13">
        <v>-71.743419030681196</v>
      </c>
      <c r="F19" s="37">
        <v>279808</v>
      </c>
      <c r="G19" s="37">
        <v>4868381</v>
      </c>
      <c r="H19" s="7">
        <v>470</v>
      </c>
      <c r="I19" s="7" t="s">
        <v>102</v>
      </c>
      <c r="J19" s="7" t="s">
        <v>102</v>
      </c>
      <c r="K19" s="7">
        <v>4</v>
      </c>
      <c r="L19" s="7">
        <v>5</v>
      </c>
      <c r="M19" s="14">
        <v>51.7</v>
      </c>
      <c r="N19" s="10" t="str">
        <f t="shared" si="0"/>
        <v>Typical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16</v>
      </c>
      <c r="V19" s="7">
        <v>0</v>
      </c>
      <c r="W19" s="14">
        <v>10</v>
      </c>
      <c r="X19" s="14">
        <v>40</v>
      </c>
      <c r="Y19" s="7">
        <v>8</v>
      </c>
      <c r="Z19" s="7">
        <v>192</v>
      </c>
      <c r="AA19" s="7" t="s">
        <v>101</v>
      </c>
      <c r="AB19" s="8">
        <f t="shared" si="1"/>
        <v>5</v>
      </c>
      <c r="AC19" s="8" t="str">
        <f t="shared" si="2"/>
        <v/>
      </c>
      <c r="AD19" s="8">
        <f t="shared" si="3"/>
        <v>1</v>
      </c>
      <c r="AE19" s="8" t="str">
        <f t="shared" si="4"/>
        <v/>
      </c>
      <c r="AF19" s="8" t="str">
        <f t="shared" si="5"/>
        <v/>
      </c>
      <c r="AG19" s="8" t="str">
        <f t="shared" si="6"/>
        <v/>
      </c>
      <c r="AH19" s="8" t="str">
        <f t="shared" si="7"/>
        <v/>
      </c>
      <c r="AI19" s="8" t="str">
        <f t="shared" si="8"/>
        <v/>
      </c>
      <c r="AJ19" s="8" t="str">
        <f t="shared" si="9"/>
        <v/>
      </c>
      <c r="AK19" s="11" t="s">
        <v>117</v>
      </c>
      <c r="AP19" s="2">
        <f t="shared" si="10"/>
        <v>1</v>
      </c>
      <c r="AQ19" s="2">
        <f t="shared" si="11"/>
        <v>0</v>
      </c>
      <c r="AR19" s="2">
        <f t="shared" si="12"/>
        <v>1</v>
      </c>
      <c r="AS19" s="2">
        <f t="shared" si="13"/>
        <v>0</v>
      </c>
      <c r="AT19" s="2">
        <f t="shared" si="14"/>
        <v>1</v>
      </c>
    </row>
    <row r="20" spans="1:46" x14ac:dyDescent="0.3">
      <c r="A20" s="7">
        <v>19</v>
      </c>
      <c r="B20" s="7" t="s">
        <v>3</v>
      </c>
      <c r="C20" s="7" t="s">
        <v>3</v>
      </c>
      <c r="D20" s="13">
        <v>43.937345020000002</v>
      </c>
      <c r="E20" s="13">
        <v>-71.743397139999999</v>
      </c>
      <c r="F20" s="37">
        <v>279816</v>
      </c>
      <c r="G20" s="37">
        <v>4868573</v>
      </c>
      <c r="H20" s="7">
        <v>505</v>
      </c>
      <c r="I20" s="7" t="s">
        <v>102</v>
      </c>
      <c r="J20" s="7"/>
      <c r="K20" s="7">
        <v>5</v>
      </c>
      <c r="L20" s="7">
        <v>5</v>
      </c>
      <c r="M20" s="14">
        <v>99.4</v>
      </c>
      <c r="N20" s="10" t="str">
        <f t="shared" si="0"/>
        <v>Typical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16</v>
      </c>
      <c r="V20" s="7">
        <v>0</v>
      </c>
      <c r="W20" s="7"/>
      <c r="X20" s="7"/>
      <c r="Y20" s="7"/>
      <c r="Z20" s="7"/>
      <c r="AA20" s="7"/>
      <c r="AB20" s="8" t="str">
        <f t="shared" si="1"/>
        <v/>
      </c>
      <c r="AC20" s="8" t="str">
        <f t="shared" si="2"/>
        <v/>
      </c>
      <c r="AD20" s="8" t="str">
        <f t="shared" si="3"/>
        <v/>
      </c>
      <c r="AE20" s="8" t="str">
        <f t="shared" si="4"/>
        <v/>
      </c>
      <c r="AF20" s="8" t="str">
        <f t="shared" si="5"/>
        <v/>
      </c>
      <c r="AG20" s="8" t="str">
        <f t="shared" si="6"/>
        <v/>
      </c>
      <c r="AH20" s="8">
        <f t="shared" si="7"/>
        <v>1</v>
      </c>
      <c r="AI20" s="8" t="str">
        <f t="shared" si="8"/>
        <v/>
      </c>
      <c r="AJ20" s="8" t="str">
        <f t="shared" si="9"/>
        <v/>
      </c>
      <c r="AK20" s="11" t="s">
        <v>113</v>
      </c>
      <c r="AP20" s="2">
        <f t="shared" si="10"/>
        <v>0</v>
      </c>
      <c r="AQ20" s="2">
        <f t="shared" si="11"/>
        <v>1</v>
      </c>
      <c r="AR20" s="2">
        <f t="shared" si="12"/>
        <v>0</v>
      </c>
      <c r="AS20" s="2">
        <f t="shared" si="13"/>
        <v>1</v>
      </c>
      <c r="AT20" s="2">
        <f t="shared" si="14"/>
        <v>1</v>
      </c>
    </row>
    <row r="21" spans="1:46" ht="26" x14ac:dyDescent="0.3">
      <c r="A21" s="7">
        <v>20</v>
      </c>
      <c r="B21" s="7" t="s">
        <v>4</v>
      </c>
      <c r="C21" s="7" t="s">
        <v>4</v>
      </c>
      <c r="D21" s="13">
        <v>43.937150359999997</v>
      </c>
      <c r="E21" s="13">
        <v>-71.741756030000005</v>
      </c>
      <c r="F21" s="37">
        <v>279947</v>
      </c>
      <c r="G21" s="37">
        <v>4868547</v>
      </c>
      <c r="H21" s="7">
        <v>501</v>
      </c>
      <c r="I21" s="7" t="s">
        <v>102</v>
      </c>
      <c r="J21" s="7"/>
      <c r="K21" s="7">
        <v>8</v>
      </c>
      <c r="L21" s="7">
        <v>8</v>
      </c>
      <c r="M21" s="14">
        <v>61.6</v>
      </c>
      <c r="N21" s="10" t="str">
        <f t="shared" si="0"/>
        <v>Bh</v>
      </c>
      <c r="O21" s="7">
        <v>13</v>
      </c>
      <c r="P21" s="7">
        <v>0</v>
      </c>
      <c r="Q21" s="7">
        <v>1</v>
      </c>
      <c r="R21" s="7">
        <v>0</v>
      </c>
      <c r="S21" s="7">
        <v>0</v>
      </c>
      <c r="T21" s="7">
        <v>0</v>
      </c>
      <c r="U21" s="7">
        <v>2</v>
      </c>
      <c r="V21" s="7">
        <v>0</v>
      </c>
      <c r="W21" s="7"/>
      <c r="X21" s="7"/>
      <c r="Y21" s="7"/>
      <c r="Z21" s="7"/>
      <c r="AA21" s="7" t="s">
        <v>101</v>
      </c>
      <c r="AB21" s="8">
        <f t="shared" si="1"/>
        <v>8</v>
      </c>
      <c r="AC21" s="8">
        <f t="shared" si="2"/>
        <v>1</v>
      </c>
      <c r="AD21" s="8" t="str">
        <f t="shared" si="3"/>
        <v/>
      </c>
      <c r="AE21" s="8" t="str">
        <f t="shared" si="4"/>
        <v/>
      </c>
      <c r="AF21" s="8" t="str">
        <f t="shared" si="5"/>
        <v/>
      </c>
      <c r="AG21" s="8" t="str">
        <f t="shared" si="6"/>
        <v/>
      </c>
      <c r="AH21" s="8" t="str">
        <f t="shared" si="7"/>
        <v/>
      </c>
      <c r="AI21" s="8" t="str">
        <f t="shared" si="8"/>
        <v/>
      </c>
      <c r="AJ21" s="8" t="str">
        <f t="shared" si="9"/>
        <v/>
      </c>
      <c r="AK21" s="11" t="s">
        <v>118</v>
      </c>
      <c r="AP21" s="2">
        <f t="shared" si="10"/>
        <v>1</v>
      </c>
      <c r="AQ21" s="2">
        <f t="shared" si="11"/>
        <v>0</v>
      </c>
      <c r="AR21" s="2">
        <f t="shared" si="12"/>
        <v>1</v>
      </c>
      <c r="AS21" s="2">
        <f t="shared" si="13"/>
        <v>0</v>
      </c>
      <c r="AT21" s="2">
        <f t="shared" si="14"/>
        <v>1</v>
      </c>
    </row>
    <row r="22" spans="1:46" x14ac:dyDescent="0.3">
      <c r="A22" s="16">
        <v>21</v>
      </c>
      <c r="B22" s="16" t="s">
        <v>22</v>
      </c>
      <c r="C22" s="16" t="s">
        <v>22</v>
      </c>
      <c r="D22" s="17">
        <v>43.940250149999997</v>
      </c>
      <c r="E22" s="17">
        <v>-71.736765140000003</v>
      </c>
      <c r="F22" s="38">
        <v>280359</v>
      </c>
      <c r="G22" s="38">
        <v>4868878</v>
      </c>
      <c r="H22" s="16">
        <v>546</v>
      </c>
      <c r="I22" s="16" t="s">
        <v>101</v>
      </c>
      <c r="J22" s="16"/>
      <c r="K22" s="16">
        <v>6</v>
      </c>
      <c r="L22" s="16">
        <v>6</v>
      </c>
      <c r="M22" s="18">
        <v>56.7</v>
      </c>
      <c r="N22" s="21" t="str">
        <f t="shared" si="0"/>
        <v>Bh</v>
      </c>
      <c r="O22" s="16">
        <v>12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4</v>
      </c>
      <c r="V22" s="16">
        <v>0</v>
      </c>
      <c r="W22" s="16"/>
      <c r="X22" s="16"/>
      <c r="Y22" s="16"/>
      <c r="Z22" s="16"/>
      <c r="AA22" s="16" t="s">
        <v>102</v>
      </c>
      <c r="AB22" s="8" t="str">
        <f t="shared" si="1"/>
        <v/>
      </c>
      <c r="AC22" s="8" t="str">
        <f t="shared" si="2"/>
        <v/>
      </c>
      <c r="AD22" s="8" t="str">
        <f t="shared" si="3"/>
        <v/>
      </c>
      <c r="AE22" s="8" t="str">
        <f t="shared" si="4"/>
        <v/>
      </c>
      <c r="AF22" s="8" t="str">
        <f t="shared" si="5"/>
        <v/>
      </c>
      <c r="AG22" s="8">
        <f t="shared" si="6"/>
        <v>1</v>
      </c>
      <c r="AH22" s="8" t="str">
        <f t="shared" si="7"/>
        <v/>
      </c>
      <c r="AI22" s="8" t="str">
        <f t="shared" si="8"/>
        <v/>
      </c>
      <c r="AJ22" s="8" t="str">
        <f t="shared" si="9"/>
        <v/>
      </c>
      <c r="AK22" s="19" t="s">
        <v>119</v>
      </c>
      <c r="AP22" s="2">
        <f t="shared" si="10"/>
        <v>0</v>
      </c>
      <c r="AQ22" s="2">
        <f t="shared" si="11"/>
        <v>1</v>
      </c>
      <c r="AR22" s="2">
        <f t="shared" si="12"/>
        <v>0</v>
      </c>
      <c r="AS22" s="2">
        <f t="shared" si="13"/>
        <v>1</v>
      </c>
      <c r="AT22" s="2">
        <f t="shared" si="14"/>
        <v>1</v>
      </c>
    </row>
    <row r="23" spans="1:46" ht="39" x14ac:dyDescent="0.3">
      <c r="A23" s="16">
        <v>22</v>
      </c>
      <c r="B23" s="16" t="s">
        <v>71</v>
      </c>
      <c r="C23" s="16" t="s">
        <v>93</v>
      </c>
      <c r="D23" s="17">
        <v>43.948560989999997</v>
      </c>
      <c r="E23" s="17">
        <v>-71.736332970000007</v>
      </c>
      <c r="F23" s="38">
        <v>280424</v>
      </c>
      <c r="G23" s="38">
        <v>4869800</v>
      </c>
      <c r="H23" s="16">
        <v>542</v>
      </c>
      <c r="I23" s="16" t="s">
        <v>101</v>
      </c>
      <c r="J23" s="16"/>
      <c r="K23" s="20">
        <v>4</v>
      </c>
      <c r="L23" s="20">
        <v>6</v>
      </c>
      <c r="M23" s="21">
        <v>47.3</v>
      </c>
      <c r="N23" s="21" t="str">
        <f t="shared" si="0"/>
        <v>Bh</v>
      </c>
      <c r="O23" s="16">
        <v>13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3</v>
      </c>
      <c r="V23" s="16">
        <v>0</v>
      </c>
      <c r="W23" s="21">
        <v>15</v>
      </c>
      <c r="X23" s="21">
        <v>37.5</v>
      </c>
      <c r="Y23" s="20">
        <v>23</v>
      </c>
      <c r="Z23" s="20">
        <v>82</v>
      </c>
      <c r="AA23" s="16" t="s">
        <v>102</v>
      </c>
      <c r="AB23" s="8" t="str">
        <f t="shared" si="1"/>
        <v/>
      </c>
      <c r="AC23" s="8" t="str">
        <f t="shared" si="2"/>
        <v/>
      </c>
      <c r="AD23" s="8" t="str">
        <f t="shared" si="3"/>
        <v/>
      </c>
      <c r="AE23" s="8" t="str">
        <f t="shared" si="4"/>
        <v/>
      </c>
      <c r="AF23" s="8" t="str">
        <f t="shared" si="5"/>
        <v/>
      </c>
      <c r="AG23" s="8">
        <f t="shared" si="6"/>
        <v>1</v>
      </c>
      <c r="AH23" s="8" t="str">
        <f t="shared" si="7"/>
        <v/>
      </c>
      <c r="AI23" s="8" t="str">
        <f t="shared" si="8"/>
        <v/>
      </c>
      <c r="AJ23" s="8" t="str">
        <f t="shared" si="9"/>
        <v/>
      </c>
      <c r="AK23" s="19" t="s">
        <v>120</v>
      </c>
      <c r="AP23" s="2">
        <f t="shared" si="10"/>
        <v>0</v>
      </c>
      <c r="AQ23" s="2">
        <f t="shared" si="11"/>
        <v>1</v>
      </c>
      <c r="AR23" s="2">
        <f t="shared" si="12"/>
        <v>0</v>
      </c>
      <c r="AS23" s="2">
        <f t="shared" si="13"/>
        <v>1</v>
      </c>
      <c r="AT23" s="2">
        <f t="shared" si="14"/>
        <v>1</v>
      </c>
    </row>
    <row r="24" spans="1:46" ht="39" x14ac:dyDescent="0.3">
      <c r="A24" s="16">
        <v>23</v>
      </c>
      <c r="B24" s="16" t="s">
        <v>67</v>
      </c>
      <c r="C24" s="16" t="s">
        <v>88</v>
      </c>
      <c r="D24" s="17">
        <v>43.947217039999998</v>
      </c>
      <c r="E24" s="17">
        <v>-71.736120990000003</v>
      </c>
      <c r="F24" s="38">
        <v>280436</v>
      </c>
      <c r="G24" s="38">
        <v>4869650</v>
      </c>
      <c r="H24" s="16">
        <v>557</v>
      </c>
      <c r="I24" s="16" t="s">
        <v>101</v>
      </c>
      <c r="J24" s="16" t="s">
        <v>101</v>
      </c>
      <c r="K24" s="20">
        <v>5</v>
      </c>
      <c r="L24" s="20">
        <v>6</v>
      </c>
      <c r="M24" s="21">
        <v>85.5</v>
      </c>
      <c r="N24" s="21" t="str">
        <f t="shared" si="0"/>
        <v>Typical</v>
      </c>
      <c r="O24" s="16">
        <v>5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11</v>
      </c>
      <c r="V24" s="16">
        <v>0</v>
      </c>
      <c r="W24" s="21">
        <v>15</v>
      </c>
      <c r="X24" s="21">
        <v>37.5</v>
      </c>
      <c r="Y24" s="20">
        <v>31</v>
      </c>
      <c r="Z24" s="20">
        <v>47</v>
      </c>
      <c r="AA24" s="16" t="s">
        <v>102</v>
      </c>
      <c r="AB24" s="8" t="str">
        <f t="shared" si="1"/>
        <v/>
      </c>
      <c r="AC24" s="8" t="str">
        <f t="shared" si="2"/>
        <v/>
      </c>
      <c r="AD24" s="8" t="str">
        <f t="shared" si="3"/>
        <v/>
      </c>
      <c r="AE24" s="8" t="str">
        <f t="shared" si="4"/>
        <v/>
      </c>
      <c r="AF24" s="8" t="str">
        <f t="shared" si="5"/>
        <v/>
      </c>
      <c r="AG24" s="8" t="str">
        <f t="shared" si="6"/>
        <v/>
      </c>
      <c r="AH24" s="8">
        <f t="shared" si="7"/>
        <v>1</v>
      </c>
      <c r="AI24" s="8" t="str">
        <f t="shared" si="8"/>
        <v/>
      </c>
      <c r="AJ24" s="8" t="str">
        <f t="shared" si="9"/>
        <v/>
      </c>
      <c r="AK24" s="19" t="s">
        <v>121</v>
      </c>
      <c r="AP24" s="2">
        <f t="shared" si="10"/>
        <v>0</v>
      </c>
      <c r="AQ24" s="2">
        <f t="shared" si="11"/>
        <v>1</v>
      </c>
      <c r="AR24" s="2">
        <f t="shared" si="12"/>
        <v>0</v>
      </c>
      <c r="AS24" s="2">
        <f t="shared" si="13"/>
        <v>1</v>
      </c>
      <c r="AT24" s="2">
        <f t="shared" si="14"/>
        <v>1</v>
      </c>
    </row>
    <row r="25" spans="1:46" x14ac:dyDescent="0.3">
      <c r="A25" s="16">
        <v>24</v>
      </c>
      <c r="B25" s="16" t="s">
        <v>23</v>
      </c>
      <c r="C25" s="16" t="s">
        <v>23</v>
      </c>
      <c r="D25" s="17">
        <v>43.939455369999997</v>
      </c>
      <c r="E25" s="17">
        <v>-71.736118140000002</v>
      </c>
      <c r="F25" s="38">
        <v>280408</v>
      </c>
      <c r="G25" s="38">
        <v>4868788</v>
      </c>
      <c r="H25" s="16">
        <v>536</v>
      </c>
      <c r="I25" s="16" t="s">
        <v>101</v>
      </c>
      <c r="J25" s="16" t="s">
        <v>102</v>
      </c>
      <c r="K25" s="16">
        <v>8</v>
      </c>
      <c r="L25" s="16">
        <v>10</v>
      </c>
      <c r="M25" s="18">
        <v>59</v>
      </c>
      <c r="N25" s="21" t="s">
        <v>57</v>
      </c>
      <c r="O25" s="16">
        <v>8</v>
      </c>
      <c r="P25" s="16">
        <v>8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/>
      <c r="X25" s="16"/>
      <c r="Y25" s="16"/>
      <c r="Z25" s="16"/>
      <c r="AA25" s="16" t="s">
        <v>102</v>
      </c>
      <c r="AB25" s="8" t="str">
        <f t="shared" si="1"/>
        <v/>
      </c>
      <c r="AC25" s="8" t="str">
        <f t="shared" si="2"/>
        <v/>
      </c>
      <c r="AD25" s="8" t="str">
        <f t="shared" si="3"/>
        <v/>
      </c>
      <c r="AE25" s="8" t="str">
        <f t="shared" si="4"/>
        <v/>
      </c>
      <c r="AF25" s="8" t="str">
        <f t="shared" si="5"/>
        <v/>
      </c>
      <c r="AG25" s="8">
        <f t="shared" si="6"/>
        <v>1</v>
      </c>
      <c r="AH25" s="8" t="str">
        <f t="shared" si="7"/>
        <v/>
      </c>
      <c r="AI25" s="8" t="str">
        <f t="shared" si="8"/>
        <v/>
      </c>
      <c r="AJ25" s="8" t="str">
        <f t="shared" si="9"/>
        <v/>
      </c>
      <c r="AK25" s="19" t="s">
        <v>122</v>
      </c>
      <c r="AP25" s="2">
        <f t="shared" si="10"/>
        <v>0</v>
      </c>
      <c r="AQ25" s="2">
        <f t="shared" si="11"/>
        <v>1</v>
      </c>
      <c r="AR25" s="2">
        <f t="shared" si="12"/>
        <v>0</v>
      </c>
      <c r="AS25" s="2">
        <f t="shared" si="13"/>
        <v>1</v>
      </c>
      <c r="AT25" s="2">
        <f t="shared" si="14"/>
        <v>1</v>
      </c>
    </row>
    <row r="26" spans="1:46" ht="26" x14ac:dyDescent="0.3">
      <c r="A26" s="16">
        <v>25</v>
      </c>
      <c r="B26" s="16" t="s">
        <v>21</v>
      </c>
      <c r="C26" s="16" t="s">
        <v>21</v>
      </c>
      <c r="D26" s="17">
        <v>43.946539620000003</v>
      </c>
      <c r="E26" s="17">
        <v>-71.735795339999996</v>
      </c>
      <c r="F26" s="38">
        <v>280460</v>
      </c>
      <c r="G26" s="38">
        <v>4869574</v>
      </c>
      <c r="H26" s="16">
        <v>560</v>
      </c>
      <c r="I26" s="16" t="s">
        <v>101</v>
      </c>
      <c r="J26" s="16"/>
      <c r="K26" s="16">
        <v>4</v>
      </c>
      <c r="L26" s="16">
        <v>5</v>
      </c>
      <c r="M26" s="18">
        <v>80.099999999999994</v>
      </c>
      <c r="N26" s="21" t="s">
        <v>182</v>
      </c>
      <c r="O26" s="16">
        <v>10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6</v>
      </c>
      <c r="V26" s="16">
        <v>0</v>
      </c>
      <c r="W26" s="16"/>
      <c r="X26" s="16"/>
      <c r="Y26" s="16"/>
      <c r="Z26" s="16"/>
      <c r="AA26" s="16" t="s">
        <v>102</v>
      </c>
      <c r="AB26" s="8" t="str">
        <f t="shared" si="1"/>
        <v/>
      </c>
      <c r="AC26" s="8" t="str">
        <f t="shared" si="2"/>
        <v/>
      </c>
      <c r="AD26" s="8" t="str">
        <f t="shared" si="3"/>
        <v/>
      </c>
      <c r="AE26" s="8" t="str">
        <f t="shared" si="4"/>
        <v/>
      </c>
      <c r="AF26" s="8" t="str">
        <f t="shared" si="5"/>
        <v/>
      </c>
      <c r="AG26" s="8" t="str">
        <f t="shared" si="6"/>
        <v/>
      </c>
      <c r="AH26" s="8" t="str">
        <f t="shared" si="7"/>
        <v/>
      </c>
      <c r="AI26" s="8">
        <f t="shared" si="8"/>
        <v>1</v>
      </c>
      <c r="AJ26" s="8" t="str">
        <f t="shared" si="9"/>
        <v/>
      </c>
      <c r="AK26" s="19" t="s">
        <v>123</v>
      </c>
      <c r="AP26" s="2">
        <f t="shared" si="10"/>
        <v>0</v>
      </c>
      <c r="AQ26" s="2">
        <f t="shared" si="11"/>
        <v>1</v>
      </c>
      <c r="AR26" s="2">
        <f t="shared" si="12"/>
        <v>0</v>
      </c>
      <c r="AS26" s="2">
        <f t="shared" si="13"/>
        <v>1</v>
      </c>
      <c r="AT26" s="2">
        <f t="shared" si="14"/>
        <v>1</v>
      </c>
    </row>
    <row r="27" spans="1:46" ht="26" x14ac:dyDescent="0.3">
      <c r="A27" s="16">
        <v>26</v>
      </c>
      <c r="B27" s="16" t="s">
        <v>12</v>
      </c>
      <c r="C27" s="16" t="s">
        <v>12</v>
      </c>
      <c r="D27" s="17">
        <v>43.947432650000003</v>
      </c>
      <c r="E27" s="17">
        <v>-71.735724180000005</v>
      </c>
      <c r="F27" s="38">
        <v>280469</v>
      </c>
      <c r="G27" s="38">
        <v>4869673</v>
      </c>
      <c r="H27" s="16">
        <v>548</v>
      </c>
      <c r="I27" s="16" t="s">
        <v>101</v>
      </c>
      <c r="J27" s="16"/>
      <c r="K27" s="16">
        <v>7</v>
      </c>
      <c r="L27" s="16">
        <v>8</v>
      </c>
      <c r="M27" s="18">
        <v>51.5</v>
      </c>
      <c r="N27" s="21" t="str">
        <f t="shared" si="0"/>
        <v>Bh</v>
      </c>
      <c r="O27" s="16">
        <v>14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2</v>
      </c>
      <c r="V27" s="16">
        <v>0</v>
      </c>
      <c r="W27" s="16"/>
      <c r="X27" s="16"/>
      <c r="Y27" s="16"/>
      <c r="Z27" s="16"/>
      <c r="AA27" s="16" t="s">
        <v>102</v>
      </c>
      <c r="AB27" s="8" t="str">
        <f t="shared" si="1"/>
        <v/>
      </c>
      <c r="AC27" s="8" t="str">
        <f t="shared" si="2"/>
        <v/>
      </c>
      <c r="AD27" s="8" t="str">
        <f t="shared" si="3"/>
        <v/>
      </c>
      <c r="AE27" s="8" t="str">
        <f t="shared" si="4"/>
        <v/>
      </c>
      <c r="AF27" s="8" t="str">
        <f t="shared" si="5"/>
        <v/>
      </c>
      <c r="AG27" s="8">
        <f t="shared" si="6"/>
        <v>1</v>
      </c>
      <c r="AH27" s="8" t="str">
        <f t="shared" si="7"/>
        <v/>
      </c>
      <c r="AI27" s="8" t="str">
        <f t="shared" si="8"/>
        <v/>
      </c>
      <c r="AJ27" s="8" t="str">
        <f t="shared" si="9"/>
        <v/>
      </c>
      <c r="AK27" s="19" t="s">
        <v>124</v>
      </c>
      <c r="AP27" s="2">
        <f t="shared" si="10"/>
        <v>0</v>
      </c>
      <c r="AQ27" s="2">
        <f t="shared" si="11"/>
        <v>1</v>
      </c>
      <c r="AR27" s="2">
        <f t="shared" si="12"/>
        <v>0</v>
      </c>
      <c r="AS27" s="2">
        <f t="shared" si="13"/>
        <v>1</v>
      </c>
      <c r="AT27" s="2">
        <f t="shared" si="14"/>
        <v>1</v>
      </c>
    </row>
    <row r="28" spans="1:46" ht="26" x14ac:dyDescent="0.3">
      <c r="A28" s="16">
        <v>27</v>
      </c>
      <c r="B28" s="16" t="s">
        <v>31</v>
      </c>
      <c r="C28" s="16" t="s">
        <v>31</v>
      </c>
      <c r="D28" s="17">
        <v>43.939026994630602</v>
      </c>
      <c r="E28" s="17">
        <v>-71.735650012269602</v>
      </c>
      <c r="F28" s="38">
        <v>280444</v>
      </c>
      <c r="G28" s="38">
        <v>4868739</v>
      </c>
      <c r="H28" s="16">
        <v>530</v>
      </c>
      <c r="I28" s="16" t="s">
        <v>101</v>
      </c>
      <c r="J28" s="16" t="s">
        <v>101</v>
      </c>
      <c r="K28" s="16">
        <v>10</v>
      </c>
      <c r="L28" s="16">
        <v>15</v>
      </c>
      <c r="M28" s="18">
        <v>57.6</v>
      </c>
      <c r="N28" s="21" t="s">
        <v>57</v>
      </c>
      <c r="O28" s="16">
        <v>4</v>
      </c>
      <c r="P28" s="16">
        <v>12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8">
        <v>37.5</v>
      </c>
      <c r="X28" s="18">
        <v>62.5</v>
      </c>
      <c r="Y28" s="16">
        <v>15</v>
      </c>
      <c r="Z28" s="16">
        <v>99</v>
      </c>
      <c r="AA28" s="16" t="s">
        <v>102</v>
      </c>
      <c r="AB28" s="8" t="str">
        <f t="shared" si="1"/>
        <v/>
      </c>
      <c r="AC28" s="8" t="str">
        <f t="shared" si="2"/>
        <v/>
      </c>
      <c r="AD28" s="8" t="str">
        <f t="shared" si="3"/>
        <v/>
      </c>
      <c r="AE28" s="8" t="str">
        <f t="shared" si="4"/>
        <v/>
      </c>
      <c r="AF28" s="8" t="str">
        <f t="shared" si="5"/>
        <v/>
      </c>
      <c r="AG28" s="8">
        <f t="shared" si="6"/>
        <v>1</v>
      </c>
      <c r="AH28" s="8" t="str">
        <f t="shared" si="7"/>
        <v/>
      </c>
      <c r="AI28" s="8" t="str">
        <f t="shared" si="8"/>
        <v/>
      </c>
      <c r="AJ28" s="8" t="str">
        <f t="shared" si="9"/>
        <v/>
      </c>
      <c r="AK28" s="19" t="s">
        <v>125</v>
      </c>
      <c r="AP28" s="2">
        <f t="shared" si="10"/>
        <v>0</v>
      </c>
      <c r="AQ28" s="2">
        <f t="shared" si="11"/>
        <v>1</v>
      </c>
      <c r="AR28" s="2">
        <f t="shared" si="12"/>
        <v>0</v>
      </c>
      <c r="AS28" s="2">
        <f t="shared" si="13"/>
        <v>1</v>
      </c>
      <c r="AT28" s="2">
        <f t="shared" si="14"/>
        <v>1</v>
      </c>
    </row>
    <row r="29" spans="1:46" ht="39" x14ac:dyDescent="0.3">
      <c r="A29" s="16">
        <v>28</v>
      </c>
      <c r="B29" s="16" t="s">
        <v>70</v>
      </c>
      <c r="C29" s="16" t="s">
        <v>92</v>
      </c>
      <c r="D29" s="17">
        <v>43.948129989999998</v>
      </c>
      <c r="E29" s="17">
        <v>-71.735634000000005</v>
      </c>
      <c r="F29" s="38">
        <v>280479</v>
      </c>
      <c r="G29" s="38">
        <v>4869750</v>
      </c>
      <c r="H29" s="16">
        <v>536</v>
      </c>
      <c r="I29" s="16" t="s">
        <v>101</v>
      </c>
      <c r="J29" s="16" t="s">
        <v>102</v>
      </c>
      <c r="K29" s="20">
        <v>4</v>
      </c>
      <c r="L29" s="20">
        <v>5</v>
      </c>
      <c r="M29" s="21">
        <v>60.6</v>
      </c>
      <c r="N29" s="21" t="str">
        <f t="shared" si="0"/>
        <v>Typical</v>
      </c>
      <c r="O29" s="16">
        <v>5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11</v>
      </c>
      <c r="V29" s="16">
        <v>0</v>
      </c>
      <c r="W29" s="21">
        <v>12.5</v>
      </c>
      <c r="X29" s="21">
        <v>32.5</v>
      </c>
      <c r="Y29" s="20">
        <v>23</v>
      </c>
      <c r="Z29" s="20">
        <v>53</v>
      </c>
      <c r="AA29" s="16" t="s">
        <v>102</v>
      </c>
      <c r="AB29" s="8" t="str">
        <f t="shared" si="1"/>
        <v/>
      </c>
      <c r="AC29" s="8" t="str">
        <f t="shared" si="2"/>
        <v/>
      </c>
      <c r="AD29" s="8" t="str">
        <f t="shared" si="3"/>
        <v/>
      </c>
      <c r="AE29" s="8" t="str">
        <f t="shared" si="4"/>
        <v/>
      </c>
      <c r="AF29" s="8" t="str">
        <f t="shared" si="5"/>
        <v/>
      </c>
      <c r="AG29" s="8" t="str">
        <f t="shared" si="6"/>
        <v/>
      </c>
      <c r="AH29" s="8">
        <f t="shared" si="7"/>
        <v>1</v>
      </c>
      <c r="AI29" s="8" t="str">
        <f t="shared" si="8"/>
        <v/>
      </c>
      <c r="AJ29" s="8" t="str">
        <f t="shared" si="9"/>
        <v/>
      </c>
      <c r="AK29" s="19" t="s">
        <v>126</v>
      </c>
      <c r="AP29" s="2">
        <f t="shared" si="10"/>
        <v>0</v>
      </c>
      <c r="AQ29" s="2">
        <f t="shared" si="11"/>
        <v>1</v>
      </c>
      <c r="AR29" s="2">
        <f t="shared" si="12"/>
        <v>0</v>
      </c>
      <c r="AS29" s="2">
        <f t="shared" si="13"/>
        <v>1</v>
      </c>
      <c r="AT29" s="2">
        <f t="shared" si="14"/>
        <v>1</v>
      </c>
    </row>
    <row r="30" spans="1:46" x14ac:dyDescent="0.3">
      <c r="A30" s="16">
        <v>29</v>
      </c>
      <c r="B30" s="16" t="s">
        <v>10</v>
      </c>
      <c r="C30" s="16" t="s">
        <v>10</v>
      </c>
      <c r="D30" s="17">
        <v>43.949686640000003</v>
      </c>
      <c r="E30" s="17">
        <v>-71.735590860000002</v>
      </c>
      <c r="F30" s="38">
        <v>280488</v>
      </c>
      <c r="G30" s="38">
        <v>4869923</v>
      </c>
      <c r="H30" s="16">
        <v>545</v>
      </c>
      <c r="I30" s="16" t="s">
        <v>101</v>
      </c>
      <c r="J30" s="16" t="s">
        <v>102</v>
      </c>
      <c r="K30" s="16">
        <v>7</v>
      </c>
      <c r="L30" s="16">
        <v>9</v>
      </c>
      <c r="M30" s="18">
        <v>48.3</v>
      </c>
      <c r="N30" s="21" t="str">
        <f t="shared" si="0"/>
        <v>Typical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16</v>
      </c>
      <c r="V30" s="16">
        <v>0</v>
      </c>
      <c r="W30" s="16"/>
      <c r="X30" s="16"/>
      <c r="Y30" s="16"/>
      <c r="Z30" s="16"/>
      <c r="AA30" s="16" t="s">
        <v>102</v>
      </c>
      <c r="AB30" s="8" t="str">
        <f t="shared" si="1"/>
        <v/>
      </c>
      <c r="AC30" s="8" t="str">
        <f t="shared" si="2"/>
        <v/>
      </c>
      <c r="AD30" s="8" t="str">
        <f t="shared" si="3"/>
        <v/>
      </c>
      <c r="AE30" s="8" t="str">
        <f t="shared" si="4"/>
        <v/>
      </c>
      <c r="AF30" s="8" t="str">
        <f t="shared" si="5"/>
        <v/>
      </c>
      <c r="AG30" s="8" t="str">
        <f t="shared" si="6"/>
        <v/>
      </c>
      <c r="AH30" s="8">
        <f t="shared" si="7"/>
        <v>1</v>
      </c>
      <c r="AI30" s="8" t="str">
        <f t="shared" si="8"/>
        <v/>
      </c>
      <c r="AJ30" s="8" t="str">
        <f t="shared" si="9"/>
        <v/>
      </c>
      <c r="AK30" s="19" t="s">
        <v>127</v>
      </c>
      <c r="AP30" s="2">
        <f t="shared" si="10"/>
        <v>0</v>
      </c>
      <c r="AQ30" s="2">
        <f t="shared" si="11"/>
        <v>1</v>
      </c>
      <c r="AR30" s="2">
        <f t="shared" si="12"/>
        <v>0</v>
      </c>
      <c r="AS30" s="2">
        <f t="shared" si="13"/>
        <v>1</v>
      </c>
      <c r="AT30" s="2">
        <f t="shared" si="14"/>
        <v>1</v>
      </c>
    </row>
    <row r="31" spans="1:46" x14ac:dyDescent="0.3">
      <c r="A31" s="16">
        <v>30</v>
      </c>
      <c r="B31" s="16" t="s">
        <v>11</v>
      </c>
      <c r="C31" s="16" t="s">
        <v>11</v>
      </c>
      <c r="D31" s="17">
        <v>43.948104120000004</v>
      </c>
      <c r="E31" s="17">
        <v>-71.735505770000003</v>
      </c>
      <c r="F31" s="38">
        <v>280489</v>
      </c>
      <c r="G31" s="38">
        <v>4869747</v>
      </c>
      <c r="H31" s="16">
        <v>535</v>
      </c>
      <c r="I31" s="16" t="s">
        <v>101</v>
      </c>
      <c r="J31" s="16" t="s">
        <v>102</v>
      </c>
      <c r="K31" s="16">
        <v>4</v>
      </c>
      <c r="L31" s="16">
        <v>4</v>
      </c>
      <c r="M31" s="18">
        <v>56.4</v>
      </c>
      <c r="N31" s="21" t="s">
        <v>182</v>
      </c>
      <c r="O31" s="16">
        <v>8</v>
      </c>
      <c r="P31" s="16">
        <v>0</v>
      </c>
      <c r="Q31" s="16">
        <v>1</v>
      </c>
      <c r="R31" s="16">
        <v>0</v>
      </c>
      <c r="S31" s="16">
        <v>0</v>
      </c>
      <c r="T31" s="16">
        <v>0</v>
      </c>
      <c r="U31" s="16">
        <v>7</v>
      </c>
      <c r="V31" s="16">
        <v>0</v>
      </c>
      <c r="W31" s="16"/>
      <c r="X31" s="16"/>
      <c r="Y31" s="16"/>
      <c r="Z31" s="16"/>
      <c r="AA31" s="16" t="s">
        <v>102</v>
      </c>
      <c r="AB31" s="8" t="str">
        <f t="shared" si="1"/>
        <v/>
      </c>
      <c r="AC31" s="8" t="str">
        <f t="shared" si="2"/>
        <v/>
      </c>
      <c r="AD31" s="8" t="str">
        <f t="shared" si="3"/>
        <v/>
      </c>
      <c r="AE31" s="8" t="str">
        <f t="shared" si="4"/>
        <v/>
      </c>
      <c r="AF31" s="8" t="str">
        <f t="shared" si="5"/>
        <v/>
      </c>
      <c r="AG31" s="8" t="str">
        <f t="shared" si="6"/>
        <v/>
      </c>
      <c r="AH31" s="8" t="str">
        <f t="shared" si="7"/>
        <v/>
      </c>
      <c r="AI31" s="8">
        <f t="shared" si="8"/>
        <v>1</v>
      </c>
      <c r="AJ31" s="8" t="str">
        <f t="shared" si="9"/>
        <v/>
      </c>
      <c r="AK31" s="19" t="s">
        <v>128</v>
      </c>
      <c r="AP31" s="2">
        <f t="shared" si="10"/>
        <v>0</v>
      </c>
      <c r="AQ31" s="2">
        <f t="shared" si="11"/>
        <v>1</v>
      </c>
      <c r="AR31" s="2">
        <f t="shared" si="12"/>
        <v>0</v>
      </c>
      <c r="AS31" s="2">
        <f t="shared" si="13"/>
        <v>1</v>
      </c>
      <c r="AT31" s="2">
        <f t="shared" si="14"/>
        <v>1</v>
      </c>
    </row>
    <row r="32" spans="1:46" ht="26" x14ac:dyDescent="0.3">
      <c r="A32" s="16">
        <v>31</v>
      </c>
      <c r="B32" s="20" t="s">
        <v>66</v>
      </c>
      <c r="C32" s="16" t="s">
        <v>91</v>
      </c>
      <c r="D32" s="22">
        <v>43.949072039999997</v>
      </c>
      <c r="E32" s="22">
        <v>-71.735485980000007</v>
      </c>
      <c r="F32" s="39">
        <v>280494</v>
      </c>
      <c r="G32" s="39">
        <v>4869854</v>
      </c>
      <c r="H32" s="20">
        <v>529</v>
      </c>
      <c r="I32" s="16" t="s">
        <v>101</v>
      </c>
      <c r="J32" s="16"/>
      <c r="K32" s="20">
        <v>7</v>
      </c>
      <c r="L32" s="20">
        <v>10</v>
      </c>
      <c r="M32" s="21">
        <v>48</v>
      </c>
      <c r="N32" s="21" t="s">
        <v>182</v>
      </c>
      <c r="O32" s="20">
        <v>0</v>
      </c>
      <c r="P32" s="20">
        <v>0</v>
      </c>
      <c r="Q32" s="20">
        <v>6</v>
      </c>
      <c r="R32" s="20">
        <v>0</v>
      </c>
      <c r="S32" s="20">
        <v>0</v>
      </c>
      <c r="T32" s="20">
        <v>0</v>
      </c>
      <c r="U32" s="20">
        <v>10</v>
      </c>
      <c r="V32" s="20">
        <v>0</v>
      </c>
      <c r="W32" s="21">
        <v>22.5</v>
      </c>
      <c r="X32" s="21">
        <v>37.5</v>
      </c>
      <c r="Y32" s="20">
        <v>33</v>
      </c>
      <c r="Z32" s="20">
        <v>148</v>
      </c>
      <c r="AA32" s="16" t="s">
        <v>102</v>
      </c>
      <c r="AB32" s="8" t="str">
        <f t="shared" si="1"/>
        <v/>
      </c>
      <c r="AC32" s="8" t="str">
        <f t="shared" si="2"/>
        <v/>
      </c>
      <c r="AD32" s="8" t="str">
        <f t="shared" si="3"/>
        <v/>
      </c>
      <c r="AE32" s="8" t="str">
        <f t="shared" si="4"/>
        <v/>
      </c>
      <c r="AF32" s="8" t="str">
        <f t="shared" si="5"/>
        <v/>
      </c>
      <c r="AG32" s="8" t="str">
        <f t="shared" si="6"/>
        <v/>
      </c>
      <c r="AH32" s="8" t="str">
        <f t="shared" si="7"/>
        <v/>
      </c>
      <c r="AI32" s="8">
        <f t="shared" si="8"/>
        <v>1</v>
      </c>
      <c r="AJ32" s="8" t="str">
        <f t="shared" si="9"/>
        <v/>
      </c>
      <c r="AK32" s="19" t="s">
        <v>129</v>
      </c>
      <c r="AP32" s="2">
        <f t="shared" si="10"/>
        <v>0</v>
      </c>
      <c r="AQ32" s="2">
        <f t="shared" si="11"/>
        <v>1</v>
      </c>
      <c r="AR32" s="2">
        <f t="shared" si="12"/>
        <v>0</v>
      </c>
      <c r="AS32" s="2">
        <f t="shared" si="13"/>
        <v>1</v>
      </c>
      <c r="AT32" s="2">
        <f t="shared" si="14"/>
        <v>1</v>
      </c>
    </row>
    <row r="33" spans="1:46" x14ac:dyDescent="0.3">
      <c r="A33" s="16">
        <v>32</v>
      </c>
      <c r="B33" s="16" t="s">
        <v>24</v>
      </c>
      <c r="C33" s="16" t="s">
        <v>24</v>
      </c>
      <c r="D33" s="17">
        <v>43.939630020000003</v>
      </c>
      <c r="E33" s="17">
        <v>-71.735216600000001</v>
      </c>
      <c r="F33" s="38">
        <v>280481</v>
      </c>
      <c r="G33" s="38">
        <v>4868805</v>
      </c>
      <c r="H33" s="16">
        <v>524</v>
      </c>
      <c r="I33" s="16" t="s">
        <v>101</v>
      </c>
      <c r="J33" s="16"/>
      <c r="K33" s="16">
        <v>7</v>
      </c>
      <c r="L33" s="16">
        <v>10</v>
      </c>
      <c r="M33" s="18">
        <v>66.3</v>
      </c>
      <c r="N33" s="21" t="str">
        <f t="shared" si="0"/>
        <v>Typical</v>
      </c>
      <c r="O33" s="16">
        <v>0</v>
      </c>
      <c r="P33" s="16">
        <v>2</v>
      </c>
      <c r="Q33" s="16">
        <v>0</v>
      </c>
      <c r="R33" s="16">
        <v>0</v>
      </c>
      <c r="S33" s="16">
        <v>0</v>
      </c>
      <c r="T33" s="16">
        <v>0</v>
      </c>
      <c r="U33" s="16">
        <v>14</v>
      </c>
      <c r="V33" s="16">
        <v>0</v>
      </c>
      <c r="W33" s="16"/>
      <c r="X33" s="16"/>
      <c r="Y33" s="16"/>
      <c r="Z33" s="16"/>
      <c r="AA33" s="16" t="s">
        <v>102</v>
      </c>
      <c r="AB33" s="8" t="str">
        <f t="shared" si="1"/>
        <v/>
      </c>
      <c r="AC33" s="8" t="str">
        <f t="shared" si="2"/>
        <v/>
      </c>
      <c r="AD33" s="8" t="str">
        <f t="shared" si="3"/>
        <v/>
      </c>
      <c r="AE33" s="8" t="str">
        <f t="shared" si="4"/>
        <v/>
      </c>
      <c r="AF33" s="8" t="str">
        <f t="shared" si="5"/>
        <v/>
      </c>
      <c r="AG33" s="8" t="str">
        <f t="shared" si="6"/>
        <v/>
      </c>
      <c r="AH33" s="8">
        <f t="shared" si="7"/>
        <v>1</v>
      </c>
      <c r="AI33" s="8" t="str">
        <f t="shared" si="8"/>
        <v/>
      </c>
      <c r="AJ33" s="8" t="str">
        <f t="shared" si="9"/>
        <v/>
      </c>
      <c r="AK33" s="19" t="s">
        <v>130</v>
      </c>
      <c r="AP33" s="2">
        <f t="shared" si="10"/>
        <v>0</v>
      </c>
      <c r="AQ33" s="2">
        <f t="shared" si="11"/>
        <v>1</v>
      </c>
      <c r="AR33" s="2">
        <f t="shared" si="12"/>
        <v>0</v>
      </c>
      <c r="AS33" s="2">
        <f t="shared" si="13"/>
        <v>1</v>
      </c>
      <c r="AT33" s="2">
        <f t="shared" si="14"/>
        <v>1</v>
      </c>
    </row>
    <row r="34" spans="1:46" x14ac:dyDescent="0.3">
      <c r="A34" s="16">
        <v>33</v>
      </c>
      <c r="B34" s="16" t="s">
        <v>30</v>
      </c>
      <c r="C34" s="16" t="s">
        <v>30</v>
      </c>
      <c r="D34" s="17">
        <v>43.938199030235403</v>
      </c>
      <c r="E34" s="17">
        <v>-71.735035032033906</v>
      </c>
      <c r="F34" s="38">
        <v>280490</v>
      </c>
      <c r="G34" s="38">
        <v>4868646</v>
      </c>
      <c r="H34" s="16">
        <v>518</v>
      </c>
      <c r="I34" s="16" t="s">
        <v>102</v>
      </c>
      <c r="J34" s="16"/>
      <c r="K34" s="16">
        <v>7</v>
      </c>
      <c r="L34" s="16">
        <v>14</v>
      </c>
      <c r="M34" s="18">
        <v>55.3</v>
      </c>
      <c r="N34" s="21" t="s">
        <v>182</v>
      </c>
      <c r="O34" s="16">
        <v>0</v>
      </c>
      <c r="P34" s="16">
        <v>12</v>
      </c>
      <c r="Q34" s="16">
        <v>0</v>
      </c>
      <c r="R34" s="16">
        <v>0</v>
      </c>
      <c r="S34" s="16">
        <v>0</v>
      </c>
      <c r="T34" s="16">
        <v>0</v>
      </c>
      <c r="U34" s="16">
        <v>4</v>
      </c>
      <c r="V34" s="16">
        <v>0</v>
      </c>
      <c r="W34" s="18">
        <v>25</v>
      </c>
      <c r="X34" s="18">
        <v>35</v>
      </c>
      <c r="Y34" s="16">
        <v>26</v>
      </c>
      <c r="Z34" s="16">
        <v>136</v>
      </c>
      <c r="AA34" s="16" t="s">
        <v>101</v>
      </c>
      <c r="AB34" s="8">
        <f t="shared" si="1"/>
        <v>14</v>
      </c>
      <c r="AC34" s="8" t="str">
        <f t="shared" si="2"/>
        <v/>
      </c>
      <c r="AD34" s="8" t="str">
        <f t="shared" si="3"/>
        <v/>
      </c>
      <c r="AE34" s="8">
        <f t="shared" si="4"/>
        <v>1</v>
      </c>
      <c r="AF34" s="8" t="str">
        <f t="shared" si="5"/>
        <v/>
      </c>
      <c r="AG34" s="8" t="str">
        <f t="shared" si="6"/>
        <v/>
      </c>
      <c r="AH34" s="8" t="str">
        <f t="shared" si="7"/>
        <v/>
      </c>
      <c r="AI34" s="8" t="str">
        <f t="shared" si="8"/>
        <v/>
      </c>
      <c r="AJ34" s="8" t="str">
        <f t="shared" si="9"/>
        <v/>
      </c>
      <c r="AK34" s="19" t="s">
        <v>131</v>
      </c>
      <c r="AP34" s="2">
        <f t="shared" si="10"/>
        <v>1</v>
      </c>
      <c r="AQ34" s="2">
        <f t="shared" si="11"/>
        <v>0</v>
      </c>
      <c r="AR34" s="2">
        <f t="shared" si="12"/>
        <v>1</v>
      </c>
      <c r="AS34" s="2">
        <f t="shared" si="13"/>
        <v>0</v>
      </c>
      <c r="AT34" s="2">
        <f t="shared" si="14"/>
        <v>1</v>
      </c>
    </row>
    <row r="35" spans="1:46" ht="26" x14ac:dyDescent="0.3">
      <c r="A35" s="16">
        <v>34</v>
      </c>
      <c r="B35" s="16" t="s">
        <v>32</v>
      </c>
      <c r="C35" s="16" t="s">
        <v>32</v>
      </c>
      <c r="D35" s="17">
        <v>43.939768038689998</v>
      </c>
      <c r="E35" s="17">
        <v>-71.734881978481994</v>
      </c>
      <c r="F35" s="38">
        <v>280508</v>
      </c>
      <c r="G35" s="38">
        <v>4868819</v>
      </c>
      <c r="H35" s="16">
        <v>521</v>
      </c>
      <c r="I35" s="16" t="s">
        <v>101</v>
      </c>
      <c r="J35" s="16" t="s">
        <v>102</v>
      </c>
      <c r="K35" s="16">
        <v>7</v>
      </c>
      <c r="L35" s="16">
        <v>14</v>
      </c>
      <c r="M35" s="18">
        <v>63.5</v>
      </c>
      <c r="N35" s="21" t="str">
        <f t="shared" si="0"/>
        <v>Typical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16</v>
      </c>
      <c r="V35" s="16">
        <v>0</v>
      </c>
      <c r="W35" s="18">
        <v>27.5</v>
      </c>
      <c r="X35" s="18">
        <v>42.5</v>
      </c>
      <c r="Y35" s="16">
        <v>11</v>
      </c>
      <c r="Z35" s="16">
        <v>73</v>
      </c>
      <c r="AA35" s="16" t="s">
        <v>102</v>
      </c>
      <c r="AB35" s="8" t="str">
        <f t="shared" si="1"/>
        <v/>
      </c>
      <c r="AC35" s="8" t="str">
        <f t="shared" si="2"/>
        <v/>
      </c>
      <c r="AD35" s="8" t="str">
        <f t="shared" si="3"/>
        <v/>
      </c>
      <c r="AE35" s="8" t="str">
        <f t="shared" si="4"/>
        <v/>
      </c>
      <c r="AF35" s="8" t="str">
        <f t="shared" si="5"/>
        <v/>
      </c>
      <c r="AG35" s="8" t="str">
        <f t="shared" si="6"/>
        <v/>
      </c>
      <c r="AH35" s="8">
        <f t="shared" si="7"/>
        <v>1</v>
      </c>
      <c r="AI35" s="8" t="str">
        <f t="shared" si="8"/>
        <v/>
      </c>
      <c r="AJ35" s="8" t="str">
        <f t="shared" si="9"/>
        <v/>
      </c>
      <c r="AK35" s="19" t="s">
        <v>132</v>
      </c>
      <c r="AP35" s="2">
        <f t="shared" si="10"/>
        <v>0</v>
      </c>
      <c r="AQ35" s="2">
        <f t="shared" si="11"/>
        <v>1</v>
      </c>
      <c r="AR35" s="2">
        <f t="shared" si="12"/>
        <v>0</v>
      </c>
      <c r="AS35" s="2">
        <f t="shared" si="13"/>
        <v>1</v>
      </c>
      <c r="AT35" s="2">
        <f t="shared" si="14"/>
        <v>1</v>
      </c>
    </row>
    <row r="36" spans="1:46" x14ac:dyDescent="0.3">
      <c r="A36" s="16">
        <v>35</v>
      </c>
      <c r="B36" s="16" t="s">
        <v>29</v>
      </c>
      <c r="C36" s="16" t="s">
        <v>29</v>
      </c>
      <c r="D36" s="17">
        <v>43.939234027639003</v>
      </c>
      <c r="E36" s="17">
        <v>-71.734222993254605</v>
      </c>
      <c r="F36" s="38">
        <v>280559</v>
      </c>
      <c r="G36" s="38">
        <v>4868758</v>
      </c>
      <c r="H36" s="16">
        <v>510</v>
      </c>
      <c r="I36" s="16" t="s">
        <v>101</v>
      </c>
      <c r="J36" s="16" t="s">
        <v>102</v>
      </c>
      <c r="K36" s="16">
        <v>12</v>
      </c>
      <c r="L36" s="16">
        <v>21</v>
      </c>
      <c r="M36" s="18">
        <v>51.5</v>
      </c>
      <c r="N36" s="35" t="s">
        <v>182</v>
      </c>
      <c r="O36" s="16">
        <v>0</v>
      </c>
      <c r="P36" s="16">
        <v>8</v>
      </c>
      <c r="Q36" s="16">
        <v>0</v>
      </c>
      <c r="R36" s="16">
        <v>0</v>
      </c>
      <c r="S36" s="16">
        <v>0</v>
      </c>
      <c r="T36" s="16">
        <v>0</v>
      </c>
      <c r="U36" s="16">
        <v>8</v>
      </c>
      <c r="V36" s="16">
        <v>0</v>
      </c>
      <c r="W36" s="18">
        <v>42.5</v>
      </c>
      <c r="X36" s="18">
        <v>62.5</v>
      </c>
      <c r="Y36" s="16">
        <v>5</v>
      </c>
      <c r="Z36" s="16">
        <v>62</v>
      </c>
      <c r="AA36" s="16" t="s">
        <v>102</v>
      </c>
      <c r="AB36" s="8" t="str">
        <f t="shared" si="1"/>
        <v/>
      </c>
      <c r="AC36" s="8" t="str">
        <f t="shared" si="2"/>
        <v/>
      </c>
      <c r="AD36" s="8" t="str">
        <f t="shared" si="3"/>
        <v/>
      </c>
      <c r="AE36" s="8" t="str">
        <f t="shared" si="4"/>
        <v/>
      </c>
      <c r="AF36" s="8" t="str">
        <f t="shared" si="5"/>
        <v/>
      </c>
      <c r="AG36" s="8" t="str">
        <f t="shared" si="6"/>
        <v/>
      </c>
      <c r="AH36" s="8" t="str">
        <f t="shared" si="7"/>
        <v/>
      </c>
      <c r="AI36" s="8">
        <f t="shared" si="8"/>
        <v>1</v>
      </c>
      <c r="AJ36" s="8" t="str">
        <f t="shared" si="9"/>
        <v/>
      </c>
      <c r="AK36" s="19" t="s">
        <v>133</v>
      </c>
      <c r="AP36" s="2">
        <f t="shared" si="10"/>
        <v>0</v>
      </c>
      <c r="AQ36" s="2">
        <f t="shared" si="11"/>
        <v>1</v>
      </c>
      <c r="AR36" s="2">
        <f t="shared" si="12"/>
        <v>0</v>
      </c>
      <c r="AS36" s="2">
        <f t="shared" si="13"/>
        <v>1</v>
      </c>
      <c r="AT36" s="2">
        <f t="shared" si="14"/>
        <v>1</v>
      </c>
    </row>
    <row r="37" spans="1:46" x14ac:dyDescent="0.3">
      <c r="A37" s="16">
        <v>36</v>
      </c>
      <c r="B37" s="16" t="s">
        <v>53</v>
      </c>
      <c r="C37" s="16" t="s">
        <v>53</v>
      </c>
      <c r="D37" s="17">
        <v>43.937050960000001</v>
      </c>
      <c r="E37" s="17">
        <v>-71.733142990000005</v>
      </c>
      <c r="F37" s="38">
        <v>280638</v>
      </c>
      <c r="G37" s="38">
        <v>4868513</v>
      </c>
      <c r="H37" s="18">
        <v>482.66662600000001</v>
      </c>
      <c r="I37" s="16" t="s">
        <v>210</v>
      </c>
      <c r="J37" s="16"/>
      <c r="K37" s="16">
        <v>5</v>
      </c>
      <c r="L37" s="16">
        <v>13</v>
      </c>
      <c r="M37" s="18">
        <v>59.6</v>
      </c>
      <c r="N37" s="21" t="s">
        <v>188</v>
      </c>
      <c r="O37" s="16"/>
      <c r="P37" s="16"/>
      <c r="Q37" s="16"/>
      <c r="R37" s="16"/>
      <c r="S37" s="16"/>
      <c r="T37" s="16"/>
      <c r="U37" s="16"/>
      <c r="V37" s="16"/>
      <c r="W37" s="18">
        <v>22.5</v>
      </c>
      <c r="X37" s="18">
        <v>47.5</v>
      </c>
      <c r="Y37" s="16">
        <v>20</v>
      </c>
      <c r="Z37" s="16">
        <v>82</v>
      </c>
      <c r="AA37" s="16" t="s">
        <v>101</v>
      </c>
      <c r="AB37" s="8">
        <f t="shared" si="1"/>
        <v>13</v>
      </c>
      <c r="AC37" s="8" t="str">
        <f t="shared" si="2"/>
        <v/>
      </c>
      <c r="AD37" s="8" t="str">
        <f t="shared" si="3"/>
        <v/>
      </c>
      <c r="AE37" s="8" t="str">
        <f t="shared" si="4"/>
        <v/>
      </c>
      <c r="AF37" s="8">
        <f t="shared" si="5"/>
        <v>1</v>
      </c>
      <c r="AG37" s="8" t="str">
        <f t="shared" si="6"/>
        <v/>
      </c>
      <c r="AH37" s="8" t="str">
        <f t="shared" si="7"/>
        <v/>
      </c>
      <c r="AI37" s="8" t="str">
        <f t="shared" si="8"/>
        <v/>
      </c>
      <c r="AJ37" s="8" t="str">
        <f t="shared" si="9"/>
        <v/>
      </c>
      <c r="AK37" s="19" t="s">
        <v>134</v>
      </c>
      <c r="AP37" s="2">
        <f t="shared" si="10"/>
        <v>1</v>
      </c>
      <c r="AQ37" s="2">
        <f t="shared" si="11"/>
        <v>0</v>
      </c>
      <c r="AR37" s="2">
        <f t="shared" si="12"/>
        <v>1</v>
      </c>
      <c r="AS37" s="2">
        <f t="shared" si="13"/>
        <v>0</v>
      </c>
      <c r="AT37" s="2">
        <f t="shared" si="14"/>
        <v>1</v>
      </c>
    </row>
    <row r="38" spans="1:46" x14ac:dyDescent="0.3">
      <c r="A38" s="16">
        <v>37</v>
      </c>
      <c r="B38" s="16" t="s">
        <v>54</v>
      </c>
      <c r="C38" s="16" t="s">
        <v>54</v>
      </c>
      <c r="D38" s="17">
        <v>43.93808001</v>
      </c>
      <c r="E38" s="17">
        <v>-71.732984990000006</v>
      </c>
      <c r="F38" s="38">
        <v>280654</v>
      </c>
      <c r="G38" s="38">
        <v>4868627</v>
      </c>
      <c r="H38" s="18">
        <v>508.13736</v>
      </c>
      <c r="I38" s="16" t="s">
        <v>210</v>
      </c>
      <c r="J38" s="16"/>
      <c r="K38" s="16">
        <v>4</v>
      </c>
      <c r="L38" s="16">
        <v>10</v>
      </c>
      <c r="M38" s="18">
        <v>69.2</v>
      </c>
      <c r="N38" s="21" t="s">
        <v>188</v>
      </c>
      <c r="O38" s="16"/>
      <c r="P38" s="16"/>
      <c r="Q38" s="16"/>
      <c r="R38" s="16"/>
      <c r="S38" s="16"/>
      <c r="T38" s="16"/>
      <c r="U38" s="16"/>
      <c r="V38" s="16"/>
      <c r="W38" s="18">
        <v>17.5</v>
      </c>
      <c r="X38" s="18">
        <v>40</v>
      </c>
      <c r="Y38" s="16">
        <v>19</v>
      </c>
      <c r="Z38" s="16">
        <v>78</v>
      </c>
      <c r="AA38" s="16" t="s">
        <v>101</v>
      </c>
      <c r="AB38" s="8">
        <f t="shared" si="1"/>
        <v>10</v>
      </c>
      <c r="AC38" s="8" t="str">
        <f t="shared" si="2"/>
        <v/>
      </c>
      <c r="AD38" s="8" t="str">
        <f t="shared" si="3"/>
        <v/>
      </c>
      <c r="AE38" s="8" t="str">
        <f t="shared" si="4"/>
        <v/>
      </c>
      <c r="AF38" s="8">
        <f t="shared" si="5"/>
        <v>1</v>
      </c>
      <c r="AG38" s="8" t="str">
        <f t="shared" si="6"/>
        <v/>
      </c>
      <c r="AH38" s="8" t="str">
        <f t="shared" si="7"/>
        <v/>
      </c>
      <c r="AI38" s="8" t="str">
        <f t="shared" si="8"/>
        <v/>
      </c>
      <c r="AJ38" s="8" t="str">
        <f t="shared" si="9"/>
        <v/>
      </c>
      <c r="AK38" s="19" t="s">
        <v>135</v>
      </c>
      <c r="AP38" s="2">
        <f t="shared" si="10"/>
        <v>1</v>
      </c>
      <c r="AQ38" s="2">
        <f t="shared" si="11"/>
        <v>0</v>
      </c>
      <c r="AR38" s="2">
        <f t="shared" si="12"/>
        <v>1</v>
      </c>
      <c r="AS38" s="2">
        <f t="shared" si="13"/>
        <v>0</v>
      </c>
      <c r="AT38" s="2">
        <f t="shared" si="14"/>
        <v>1</v>
      </c>
    </row>
    <row r="39" spans="1:46" ht="26" x14ac:dyDescent="0.3">
      <c r="A39" s="16">
        <v>38</v>
      </c>
      <c r="B39" s="16" t="s">
        <v>28</v>
      </c>
      <c r="C39" s="16" t="s">
        <v>28</v>
      </c>
      <c r="D39" s="17">
        <v>43.939437037333803</v>
      </c>
      <c r="E39" s="17">
        <v>-71.732777031138497</v>
      </c>
      <c r="F39" s="38">
        <v>280676</v>
      </c>
      <c r="G39" s="38">
        <v>4868777</v>
      </c>
      <c r="H39" s="16">
        <v>482</v>
      </c>
      <c r="I39" s="16" t="s">
        <v>101</v>
      </c>
      <c r="J39" s="16"/>
      <c r="K39" s="16">
        <v>5</v>
      </c>
      <c r="L39" s="16">
        <v>6</v>
      </c>
      <c r="M39" s="18">
        <v>64.400000000000006</v>
      </c>
      <c r="N39" s="21" t="str">
        <f t="shared" si="0"/>
        <v>Bh</v>
      </c>
      <c r="O39" s="16">
        <v>12</v>
      </c>
      <c r="P39" s="16">
        <v>3</v>
      </c>
      <c r="Q39" s="16">
        <v>0</v>
      </c>
      <c r="R39" s="16">
        <v>0</v>
      </c>
      <c r="S39" s="16">
        <v>1</v>
      </c>
      <c r="T39" s="16">
        <v>0</v>
      </c>
      <c r="U39" s="16">
        <v>0</v>
      </c>
      <c r="V39" s="16">
        <v>0</v>
      </c>
      <c r="W39" s="18">
        <v>12.5</v>
      </c>
      <c r="X39" s="18">
        <v>52.5</v>
      </c>
      <c r="Y39" s="16">
        <v>7</v>
      </c>
      <c r="Z39" s="16">
        <v>131</v>
      </c>
      <c r="AA39" s="16" t="s">
        <v>102</v>
      </c>
      <c r="AB39" s="8" t="str">
        <f t="shared" si="1"/>
        <v/>
      </c>
      <c r="AC39" s="8" t="str">
        <f t="shared" si="2"/>
        <v/>
      </c>
      <c r="AD39" s="8" t="str">
        <f t="shared" si="3"/>
        <v/>
      </c>
      <c r="AE39" s="8" t="str">
        <f t="shared" si="4"/>
        <v/>
      </c>
      <c r="AF39" s="8" t="str">
        <f t="shared" si="5"/>
        <v/>
      </c>
      <c r="AG39" s="8">
        <f t="shared" si="6"/>
        <v>1</v>
      </c>
      <c r="AH39" s="8" t="str">
        <f t="shared" si="7"/>
        <v/>
      </c>
      <c r="AI39" s="8" t="str">
        <f t="shared" si="8"/>
        <v/>
      </c>
      <c r="AJ39" s="8" t="str">
        <f t="shared" si="9"/>
        <v/>
      </c>
      <c r="AK39" s="19" t="s">
        <v>136</v>
      </c>
      <c r="AP39" s="2">
        <f t="shared" si="10"/>
        <v>0</v>
      </c>
      <c r="AQ39" s="2">
        <f t="shared" si="11"/>
        <v>1</v>
      </c>
      <c r="AR39" s="2">
        <f t="shared" si="12"/>
        <v>0</v>
      </c>
      <c r="AS39" s="2">
        <f t="shared" si="13"/>
        <v>1</v>
      </c>
      <c r="AT39" s="2">
        <f t="shared" si="14"/>
        <v>1</v>
      </c>
    </row>
    <row r="40" spans="1:46" x14ac:dyDescent="0.3">
      <c r="A40" s="16">
        <v>39</v>
      </c>
      <c r="B40" s="16" t="s">
        <v>25</v>
      </c>
      <c r="C40" s="16" t="s">
        <v>25</v>
      </c>
      <c r="D40" s="17">
        <v>43.94431024</v>
      </c>
      <c r="E40" s="17">
        <v>-71.731892509999994</v>
      </c>
      <c r="F40" s="38">
        <v>280765</v>
      </c>
      <c r="G40" s="38">
        <v>4869316</v>
      </c>
      <c r="H40" s="16">
        <v>513</v>
      </c>
      <c r="I40" s="16" t="s">
        <v>101</v>
      </c>
      <c r="J40" s="16" t="s">
        <v>101</v>
      </c>
      <c r="K40" s="16">
        <v>9</v>
      </c>
      <c r="L40" s="16">
        <v>15</v>
      </c>
      <c r="M40" s="18">
        <v>37.200000000000003</v>
      </c>
      <c r="N40" s="21" t="str">
        <f t="shared" si="0"/>
        <v>Bh</v>
      </c>
      <c r="O40" s="16">
        <v>16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/>
      <c r="X40" s="16"/>
      <c r="Y40" s="16"/>
      <c r="Z40" s="16"/>
      <c r="AA40" s="16" t="s">
        <v>102</v>
      </c>
      <c r="AB40" s="8" t="str">
        <f t="shared" si="1"/>
        <v/>
      </c>
      <c r="AC40" s="8" t="str">
        <f t="shared" si="2"/>
        <v/>
      </c>
      <c r="AD40" s="8" t="str">
        <f t="shared" si="3"/>
        <v/>
      </c>
      <c r="AE40" s="8" t="str">
        <f t="shared" si="4"/>
        <v/>
      </c>
      <c r="AF40" s="8" t="str">
        <f t="shared" si="5"/>
        <v/>
      </c>
      <c r="AG40" s="8">
        <f t="shared" si="6"/>
        <v>1</v>
      </c>
      <c r="AH40" s="8" t="str">
        <f t="shared" si="7"/>
        <v/>
      </c>
      <c r="AI40" s="8" t="str">
        <f t="shared" si="8"/>
        <v/>
      </c>
      <c r="AJ40" s="8" t="str">
        <f t="shared" si="9"/>
        <v/>
      </c>
      <c r="AK40" s="19" t="s">
        <v>137</v>
      </c>
      <c r="AP40" s="2">
        <f t="shared" si="10"/>
        <v>0</v>
      </c>
      <c r="AQ40" s="2">
        <f t="shared" si="11"/>
        <v>1</v>
      </c>
      <c r="AR40" s="2">
        <f t="shared" si="12"/>
        <v>0</v>
      </c>
      <c r="AS40" s="2">
        <f t="shared" si="13"/>
        <v>1</v>
      </c>
      <c r="AT40" s="2">
        <f t="shared" si="14"/>
        <v>1</v>
      </c>
    </row>
    <row r="41" spans="1:46" ht="26" x14ac:dyDescent="0.3">
      <c r="A41" s="16">
        <v>40</v>
      </c>
      <c r="B41" s="16" t="s">
        <v>26</v>
      </c>
      <c r="C41" s="16" t="s">
        <v>26</v>
      </c>
      <c r="D41" s="17">
        <v>43.945708379999999</v>
      </c>
      <c r="E41" s="17">
        <v>-71.731782140000007</v>
      </c>
      <c r="F41" s="38">
        <v>280779</v>
      </c>
      <c r="G41" s="38">
        <v>4869471</v>
      </c>
      <c r="H41" s="16">
        <v>509</v>
      </c>
      <c r="I41" s="16" t="s">
        <v>101</v>
      </c>
      <c r="J41" s="16"/>
      <c r="K41" s="16">
        <v>4</v>
      </c>
      <c r="L41" s="16">
        <v>6</v>
      </c>
      <c r="M41" s="18">
        <v>59.1</v>
      </c>
      <c r="N41" s="21" t="s">
        <v>57</v>
      </c>
      <c r="O41" s="16">
        <v>1</v>
      </c>
      <c r="P41" s="16">
        <v>12</v>
      </c>
      <c r="Q41" s="16">
        <v>0</v>
      </c>
      <c r="R41" s="16">
        <v>0</v>
      </c>
      <c r="S41" s="16">
        <v>0</v>
      </c>
      <c r="T41" s="16">
        <v>0</v>
      </c>
      <c r="U41" s="16">
        <v>3</v>
      </c>
      <c r="V41" s="16">
        <v>0</v>
      </c>
      <c r="W41" s="16"/>
      <c r="X41" s="16"/>
      <c r="Y41" s="16"/>
      <c r="Z41" s="16"/>
      <c r="AA41" s="16" t="s">
        <v>102</v>
      </c>
      <c r="AB41" s="8" t="str">
        <f t="shared" si="1"/>
        <v/>
      </c>
      <c r="AC41" s="8" t="str">
        <f t="shared" si="2"/>
        <v/>
      </c>
      <c r="AD41" s="8" t="str">
        <f t="shared" si="3"/>
        <v/>
      </c>
      <c r="AE41" s="8" t="str">
        <f t="shared" si="4"/>
        <v/>
      </c>
      <c r="AF41" s="8" t="str">
        <f t="shared" si="5"/>
        <v/>
      </c>
      <c r="AG41" s="8">
        <f t="shared" si="6"/>
        <v>1</v>
      </c>
      <c r="AH41" s="8" t="str">
        <f t="shared" si="7"/>
        <v/>
      </c>
      <c r="AI41" s="8" t="str">
        <f t="shared" si="8"/>
        <v/>
      </c>
      <c r="AJ41" s="8" t="str">
        <f t="shared" si="9"/>
        <v/>
      </c>
      <c r="AK41" s="19" t="s">
        <v>138</v>
      </c>
      <c r="AP41" s="2">
        <f t="shared" si="10"/>
        <v>0</v>
      </c>
      <c r="AQ41" s="2">
        <f t="shared" si="11"/>
        <v>1</v>
      </c>
      <c r="AR41" s="2">
        <f t="shared" si="12"/>
        <v>0</v>
      </c>
      <c r="AS41" s="2">
        <f t="shared" si="13"/>
        <v>1</v>
      </c>
      <c r="AT41" s="2">
        <f t="shared" si="14"/>
        <v>1</v>
      </c>
    </row>
    <row r="42" spans="1:46" s="48" customFormat="1" ht="52" x14ac:dyDescent="0.3">
      <c r="A42" s="43">
        <v>41</v>
      </c>
      <c r="B42" s="44" t="s">
        <v>98</v>
      </c>
      <c r="C42" s="43" t="s">
        <v>98</v>
      </c>
      <c r="D42" s="45">
        <v>43.943150000000003</v>
      </c>
      <c r="E42" s="45">
        <v>-71.729290000000006</v>
      </c>
      <c r="F42" s="46">
        <v>280970</v>
      </c>
      <c r="G42" s="46">
        <v>4869180</v>
      </c>
      <c r="H42" s="44">
        <v>504</v>
      </c>
      <c r="I42" s="43" t="s">
        <v>102</v>
      </c>
      <c r="J42" s="43" t="s">
        <v>102</v>
      </c>
      <c r="K42" s="44">
        <v>5</v>
      </c>
      <c r="L42" s="44">
        <v>6</v>
      </c>
      <c r="M42" s="34">
        <v>57.2</v>
      </c>
      <c r="N42" s="34" t="s">
        <v>188</v>
      </c>
      <c r="O42" s="44"/>
      <c r="P42" s="44"/>
      <c r="Q42" s="44"/>
      <c r="R42" s="44"/>
      <c r="S42" s="44"/>
      <c r="T42" s="44"/>
      <c r="U42" s="44"/>
      <c r="V42" s="44"/>
      <c r="W42" s="34">
        <v>10</v>
      </c>
      <c r="X42" s="34">
        <v>37.5</v>
      </c>
      <c r="Y42" s="44">
        <v>19</v>
      </c>
      <c r="Z42" s="44">
        <v>130</v>
      </c>
      <c r="AA42" s="43" t="s">
        <v>101</v>
      </c>
      <c r="AB42" s="44">
        <f t="shared" si="1"/>
        <v>6</v>
      </c>
      <c r="AC42" s="44" t="str">
        <f t="shared" si="2"/>
        <v/>
      </c>
      <c r="AD42" s="44" t="str">
        <f t="shared" si="3"/>
        <v/>
      </c>
      <c r="AE42" s="44" t="str">
        <f t="shared" si="4"/>
        <v/>
      </c>
      <c r="AF42" s="44">
        <f t="shared" si="5"/>
        <v>1</v>
      </c>
      <c r="AG42" s="44" t="str">
        <f t="shared" si="6"/>
        <v/>
      </c>
      <c r="AH42" s="44" t="str">
        <f t="shared" si="7"/>
        <v/>
      </c>
      <c r="AI42" s="44" t="str">
        <f t="shared" si="8"/>
        <v/>
      </c>
      <c r="AJ42" s="44" t="str">
        <f t="shared" si="9"/>
        <v/>
      </c>
      <c r="AK42" s="47" t="s">
        <v>139</v>
      </c>
      <c r="AP42" s="49">
        <f t="shared" si="10"/>
        <v>1</v>
      </c>
      <c r="AQ42" s="49">
        <f t="shared" si="11"/>
        <v>0</v>
      </c>
      <c r="AR42" s="2">
        <f t="shared" si="12"/>
        <v>1</v>
      </c>
      <c r="AS42" s="2">
        <f t="shared" si="13"/>
        <v>0</v>
      </c>
      <c r="AT42" s="2">
        <f t="shared" si="14"/>
        <v>1</v>
      </c>
    </row>
    <row r="43" spans="1:46" s="48" customFormat="1" ht="26" x14ac:dyDescent="0.3">
      <c r="A43" s="43">
        <v>42</v>
      </c>
      <c r="B43" s="44" t="s">
        <v>97</v>
      </c>
      <c r="C43" s="43" t="s">
        <v>97</v>
      </c>
      <c r="D43" s="45">
        <v>43.942799999999998</v>
      </c>
      <c r="E43" s="45">
        <v>-71.727369999999993</v>
      </c>
      <c r="F43" s="46">
        <v>281122</v>
      </c>
      <c r="G43" s="46">
        <v>4869136</v>
      </c>
      <c r="H43" s="44">
        <v>477</v>
      </c>
      <c r="I43" s="43" t="s">
        <v>102</v>
      </c>
      <c r="J43" s="43" t="s">
        <v>102</v>
      </c>
      <c r="K43" s="44">
        <v>4</v>
      </c>
      <c r="L43" s="44">
        <v>9</v>
      </c>
      <c r="M43" s="34">
        <v>49.4</v>
      </c>
      <c r="N43" s="34" t="s">
        <v>188</v>
      </c>
      <c r="O43" s="44"/>
      <c r="P43" s="44"/>
      <c r="Q43" s="44"/>
      <c r="R43" s="44"/>
      <c r="S43" s="44"/>
      <c r="T43" s="44"/>
      <c r="U43" s="44"/>
      <c r="V43" s="44"/>
      <c r="W43" s="34">
        <v>15</v>
      </c>
      <c r="X43" s="34">
        <v>27.5</v>
      </c>
      <c r="Y43" s="44">
        <v>14</v>
      </c>
      <c r="Z43" s="44">
        <v>115</v>
      </c>
      <c r="AA43" s="43" t="s">
        <v>102</v>
      </c>
      <c r="AB43" s="44" t="str">
        <f t="shared" si="1"/>
        <v/>
      </c>
      <c r="AC43" s="44" t="str">
        <f t="shared" si="2"/>
        <v/>
      </c>
      <c r="AD43" s="44" t="str">
        <f t="shared" si="3"/>
        <v/>
      </c>
      <c r="AE43" s="44" t="str">
        <f t="shared" si="4"/>
        <v/>
      </c>
      <c r="AF43" s="44" t="str">
        <f t="shared" si="5"/>
        <v/>
      </c>
      <c r="AG43" s="44" t="str">
        <f t="shared" si="6"/>
        <v/>
      </c>
      <c r="AH43" s="44" t="str">
        <f t="shared" si="7"/>
        <v/>
      </c>
      <c r="AI43" s="44" t="str">
        <f t="shared" si="8"/>
        <v/>
      </c>
      <c r="AJ43" s="44">
        <f t="shared" si="9"/>
        <v>1</v>
      </c>
      <c r="AK43" s="47" t="s">
        <v>140</v>
      </c>
      <c r="AP43" s="49">
        <f t="shared" si="10"/>
        <v>0</v>
      </c>
      <c r="AQ43" s="49">
        <f t="shared" si="11"/>
        <v>1</v>
      </c>
      <c r="AR43" s="2">
        <f t="shared" si="12"/>
        <v>0</v>
      </c>
      <c r="AS43" s="2">
        <f t="shared" si="13"/>
        <v>1</v>
      </c>
      <c r="AT43" s="2">
        <f t="shared" si="14"/>
        <v>1</v>
      </c>
    </row>
    <row r="44" spans="1:46" s="48" customFormat="1" x14ac:dyDescent="0.3">
      <c r="A44" s="43">
        <v>43</v>
      </c>
      <c r="B44" s="43" t="s">
        <v>72</v>
      </c>
      <c r="C44" s="43" t="s">
        <v>89</v>
      </c>
      <c r="D44" s="50">
        <v>43.947405959999998</v>
      </c>
      <c r="E44" s="50">
        <v>-71.725517969999999</v>
      </c>
      <c r="F44" s="51">
        <v>281288</v>
      </c>
      <c r="G44" s="51">
        <v>4869643</v>
      </c>
      <c r="H44" s="43">
        <v>420</v>
      </c>
      <c r="I44" s="43" t="s">
        <v>102</v>
      </c>
      <c r="J44" s="43"/>
      <c r="K44" s="44">
        <v>8</v>
      </c>
      <c r="L44" s="44">
        <v>12</v>
      </c>
      <c r="M44" s="34">
        <v>53.4</v>
      </c>
      <c r="N44" s="34" t="str">
        <f t="shared" si="0"/>
        <v>Typical</v>
      </c>
      <c r="O44" s="43">
        <v>2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14</v>
      </c>
      <c r="V44" s="43">
        <v>0</v>
      </c>
      <c r="W44" s="34">
        <v>25</v>
      </c>
      <c r="X44" s="34">
        <v>42.5</v>
      </c>
      <c r="Y44" s="44">
        <v>26</v>
      </c>
      <c r="Z44" s="44">
        <v>157</v>
      </c>
      <c r="AA44" s="43" t="s">
        <v>101</v>
      </c>
      <c r="AB44" s="44">
        <f t="shared" si="1"/>
        <v>12</v>
      </c>
      <c r="AC44" s="44" t="str">
        <f t="shared" si="2"/>
        <v/>
      </c>
      <c r="AD44" s="44">
        <f t="shared" si="3"/>
        <v>1</v>
      </c>
      <c r="AE44" s="44" t="str">
        <f t="shared" si="4"/>
        <v/>
      </c>
      <c r="AF44" s="44" t="str">
        <f t="shared" si="5"/>
        <v/>
      </c>
      <c r="AG44" s="44" t="str">
        <f t="shared" si="6"/>
        <v/>
      </c>
      <c r="AH44" s="44" t="str">
        <f t="shared" si="7"/>
        <v/>
      </c>
      <c r="AI44" s="44" t="str">
        <f t="shared" si="8"/>
        <v/>
      </c>
      <c r="AJ44" s="44" t="str">
        <f t="shared" si="9"/>
        <v/>
      </c>
      <c r="AK44" s="47" t="s">
        <v>141</v>
      </c>
      <c r="AP44" s="49">
        <f t="shared" si="10"/>
        <v>1</v>
      </c>
      <c r="AQ44" s="49">
        <f t="shared" si="11"/>
        <v>0</v>
      </c>
      <c r="AR44" s="2">
        <f t="shared" si="12"/>
        <v>1</v>
      </c>
      <c r="AS44" s="2">
        <f t="shared" si="13"/>
        <v>0</v>
      </c>
      <c r="AT44" s="2">
        <f t="shared" si="14"/>
        <v>1</v>
      </c>
    </row>
    <row r="45" spans="1:46" s="48" customFormat="1" x14ac:dyDescent="0.3">
      <c r="A45" s="43">
        <v>44</v>
      </c>
      <c r="B45" s="43" t="s">
        <v>73</v>
      </c>
      <c r="C45" s="43" t="s">
        <v>94</v>
      </c>
      <c r="D45" s="50">
        <v>43.946910010000003</v>
      </c>
      <c r="E45" s="50">
        <v>-71.725435989999994</v>
      </c>
      <c r="F45" s="51">
        <v>281293</v>
      </c>
      <c r="G45" s="51">
        <v>4869588</v>
      </c>
      <c r="H45" s="43">
        <v>414</v>
      </c>
      <c r="I45" s="43" t="s">
        <v>102</v>
      </c>
      <c r="J45" s="43" t="s">
        <v>102</v>
      </c>
      <c r="K45" s="44">
        <v>4</v>
      </c>
      <c r="L45" s="44">
        <v>9</v>
      </c>
      <c r="M45" s="34">
        <v>55.9</v>
      </c>
      <c r="N45" s="34" t="str">
        <f t="shared" si="0"/>
        <v>Typical</v>
      </c>
      <c r="O45" s="43">
        <v>2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14</v>
      </c>
      <c r="V45" s="43">
        <v>0</v>
      </c>
      <c r="W45" s="34">
        <v>10</v>
      </c>
      <c r="X45" s="34">
        <v>22.5</v>
      </c>
      <c r="Y45" s="44">
        <v>28</v>
      </c>
      <c r="Z45" s="44">
        <v>164</v>
      </c>
      <c r="AA45" s="43" t="s">
        <v>102</v>
      </c>
      <c r="AB45" s="44" t="str">
        <f t="shared" si="1"/>
        <v/>
      </c>
      <c r="AC45" s="44" t="str">
        <f t="shared" si="2"/>
        <v/>
      </c>
      <c r="AD45" s="44" t="str">
        <f t="shared" si="3"/>
        <v/>
      </c>
      <c r="AE45" s="44" t="str">
        <f t="shared" si="4"/>
        <v/>
      </c>
      <c r="AF45" s="44" t="str">
        <f t="shared" si="5"/>
        <v/>
      </c>
      <c r="AG45" s="44" t="str">
        <f t="shared" si="6"/>
        <v/>
      </c>
      <c r="AH45" s="44">
        <f t="shared" si="7"/>
        <v>1</v>
      </c>
      <c r="AI45" s="44" t="str">
        <f t="shared" si="8"/>
        <v/>
      </c>
      <c r="AJ45" s="44" t="str">
        <f t="shared" si="9"/>
        <v/>
      </c>
      <c r="AK45" s="47" t="s">
        <v>142</v>
      </c>
      <c r="AP45" s="49">
        <f t="shared" si="10"/>
        <v>0</v>
      </c>
      <c r="AQ45" s="49">
        <f t="shared" si="11"/>
        <v>1</v>
      </c>
      <c r="AR45" s="2">
        <f t="shared" si="12"/>
        <v>0</v>
      </c>
      <c r="AS45" s="2">
        <f t="shared" si="13"/>
        <v>1</v>
      </c>
      <c r="AT45" s="2">
        <f t="shared" si="14"/>
        <v>1</v>
      </c>
    </row>
    <row r="46" spans="1:46" s="48" customFormat="1" ht="39" x14ac:dyDescent="0.3">
      <c r="A46" s="43">
        <v>45</v>
      </c>
      <c r="B46" s="43" t="s">
        <v>74</v>
      </c>
      <c r="C46" s="43" t="s">
        <v>95</v>
      </c>
      <c r="D46" s="50">
        <v>43.946627030000002</v>
      </c>
      <c r="E46" s="50">
        <v>-71.725245970000003</v>
      </c>
      <c r="F46" s="51">
        <v>281307</v>
      </c>
      <c r="G46" s="51">
        <v>4869556</v>
      </c>
      <c r="H46" s="43">
        <v>402</v>
      </c>
      <c r="I46" s="43" t="s">
        <v>102</v>
      </c>
      <c r="J46" s="43" t="s">
        <v>102</v>
      </c>
      <c r="K46" s="44">
        <v>6</v>
      </c>
      <c r="L46" s="44">
        <v>8</v>
      </c>
      <c r="M46" s="34">
        <v>36.799999999999997</v>
      </c>
      <c r="N46" s="34" t="s">
        <v>182</v>
      </c>
      <c r="O46" s="43">
        <v>10</v>
      </c>
      <c r="P46" s="43">
        <v>0</v>
      </c>
      <c r="Q46" s="43">
        <v>1</v>
      </c>
      <c r="R46" s="43">
        <v>0</v>
      </c>
      <c r="S46" s="43">
        <v>0</v>
      </c>
      <c r="T46" s="43">
        <v>0</v>
      </c>
      <c r="U46" s="43">
        <v>5</v>
      </c>
      <c r="V46" s="43">
        <v>0</v>
      </c>
      <c r="W46" s="34">
        <v>17.5</v>
      </c>
      <c r="X46" s="34">
        <v>32.5</v>
      </c>
      <c r="Y46" s="44">
        <v>20</v>
      </c>
      <c r="Z46" s="44">
        <v>157</v>
      </c>
      <c r="AA46" s="43" t="s">
        <v>101</v>
      </c>
      <c r="AB46" s="44">
        <f t="shared" si="1"/>
        <v>8</v>
      </c>
      <c r="AC46" s="44" t="str">
        <f t="shared" si="2"/>
        <v/>
      </c>
      <c r="AD46" s="44" t="str">
        <f t="shared" si="3"/>
        <v/>
      </c>
      <c r="AE46" s="44">
        <f t="shared" si="4"/>
        <v>1</v>
      </c>
      <c r="AF46" s="44" t="str">
        <f t="shared" si="5"/>
        <v/>
      </c>
      <c r="AG46" s="44" t="str">
        <f t="shared" si="6"/>
        <v/>
      </c>
      <c r="AH46" s="44" t="str">
        <f t="shared" si="7"/>
        <v/>
      </c>
      <c r="AI46" s="44" t="str">
        <f t="shared" si="8"/>
        <v/>
      </c>
      <c r="AJ46" s="44" t="str">
        <f t="shared" si="9"/>
        <v/>
      </c>
      <c r="AK46" s="47" t="s">
        <v>143</v>
      </c>
      <c r="AP46" s="49">
        <f t="shared" si="10"/>
        <v>1</v>
      </c>
      <c r="AQ46" s="49">
        <f t="shared" si="11"/>
        <v>0</v>
      </c>
      <c r="AR46" s="2">
        <f t="shared" si="12"/>
        <v>1</v>
      </c>
      <c r="AS46" s="2">
        <f t="shared" si="13"/>
        <v>0</v>
      </c>
      <c r="AT46" s="2">
        <f t="shared" si="14"/>
        <v>1</v>
      </c>
    </row>
    <row r="47" spans="1:46" x14ac:dyDescent="0.3">
      <c r="A47" s="7">
        <v>46</v>
      </c>
      <c r="B47" s="7" t="s">
        <v>34</v>
      </c>
      <c r="C47" s="7" t="s">
        <v>34</v>
      </c>
      <c r="D47" s="13">
        <v>43.948497036471899</v>
      </c>
      <c r="E47" s="13">
        <v>-71.721276976168099</v>
      </c>
      <c r="F47" s="37">
        <v>281632</v>
      </c>
      <c r="G47" s="37">
        <v>4869753</v>
      </c>
      <c r="H47" s="7">
        <v>415</v>
      </c>
      <c r="I47" s="7" t="s">
        <v>102</v>
      </c>
      <c r="J47" s="7"/>
      <c r="K47" s="7">
        <v>8</v>
      </c>
      <c r="L47" s="7">
        <v>15</v>
      </c>
      <c r="M47" s="14">
        <v>53.1</v>
      </c>
      <c r="N47" s="10" t="s">
        <v>182</v>
      </c>
      <c r="O47" s="7">
        <v>6</v>
      </c>
      <c r="P47" s="7">
        <v>4</v>
      </c>
      <c r="Q47" s="7">
        <v>2</v>
      </c>
      <c r="R47" s="7">
        <v>0</v>
      </c>
      <c r="S47" s="7">
        <v>0</v>
      </c>
      <c r="T47" s="7">
        <v>0</v>
      </c>
      <c r="U47" s="7">
        <v>4</v>
      </c>
      <c r="V47" s="7">
        <v>0</v>
      </c>
      <c r="W47" s="14">
        <v>30</v>
      </c>
      <c r="X47" s="14">
        <v>52.5</v>
      </c>
      <c r="Y47" s="7">
        <v>26</v>
      </c>
      <c r="Z47" s="7">
        <v>146</v>
      </c>
      <c r="AA47" s="7" t="s">
        <v>101</v>
      </c>
      <c r="AB47" s="8">
        <f t="shared" si="1"/>
        <v>15</v>
      </c>
      <c r="AC47" s="8" t="str">
        <f t="shared" si="2"/>
        <v/>
      </c>
      <c r="AD47" s="8" t="str">
        <f t="shared" si="3"/>
        <v/>
      </c>
      <c r="AE47" s="8">
        <f t="shared" si="4"/>
        <v>1</v>
      </c>
      <c r="AF47" s="8" t="str">
        <f t="shared" si="5"/>
        <v/>
      </c>
      <c r="AG47" s="8" t="str">
        <f t="shared" si="6"/>
        <v/>
      </c>
      <c r="AH47" s="8" t="str">
        <f t="shared" si="7"/>
        <v/>
      </c>
      <c r="AI47" s="8" t="str">
        <f t="shared" si="8"/>
        <v/>
      </c>
      <c r="AJ47" s="8" t="str">
        <f t="shared" si="9"/>
        <v/>
      </c>
      <c r="AK47" s="11" t="s">
        <v>144</v>
      </c>
      <c r="AP47" s="2">
        <f t="shared" si="10"/>
        <v>1</v>
      </c>
      <c r="AQ47" s="2">
        <f t="shared" si="11"/>
        <v>0</v>
      </c>
      <c r="AR47" s="2">
        <f t="shared" si="12"/>
        <v>1</v>
      </c>
      <c r="AS47" s="2">
        <f t="shared" si="13"/>
        <v>0</v>
      </c>
      <c r="AT47" s="2">
        <f t="shared" si="14"/>
        <v>1</v>
      </c>
    </row>
    <row r="48" spans="1:46" x14ac:dyDescent="0.3">
      <c r="A48" s="7">
        <v>47</v>
      </c>
      <c r="B48" s="7" t="s">
        <v>35</v>
      </c>
      <c r="C48" s="7" t="s">
        <v>35</v>
      </c>
      <c r="D48" s="13">
        <v>43.9477300085127</v>
      </c>
      <c r="E48" s="13">
        <v>-71.720184981822896</v>
      </c>
      <c r="F48" s="37">
        <v>281717</v>
      </c>
      <c r="G48" s="37">
        <v>4869665</v>
      </c>
      <c r="H48" s="7">
        <v>393</v>
      </c>
      <c r="I48" s="7" t="s">
        <v>102</v>
      </c>
      <c r="J48" s="7"/>
      <c r="K48" s="7">
        <v>8</v>
      </c>
      <c r="L48" s="7">
        <v>11</v>
      </c>
      <c r="M48" s="14">
        <v>50.6</v>
      </c>
      <c r="N48" s="10" t="s">
        <v>182</v>
      </c>
      <c r="O48" s="7">
        <v>0</v>
      </c>
      <c r="P48" s="7">
        <v>0</v>
      </c>
      <c r="Q48" s="7">
        <v>9</v>
      </c>
      <c r="R48" s="7">
        <v>0</v>
      </c>
      <c r="S48" s="7">
        <v>0</v>
      </c>
      <c r="T48" s="7">
        <v>0</v>
      </c>
      <c r="U48" s="7">
        <v>7</v>
      </c>
      <c r="V48" s="7">
        <v>0</v>
      </c>
      <c r="W48" s="14">
        <v>20</v>
      </c>
      <c r="X48" s="14">
        <v>32.5</v>
      </c>
      <c r="Y48" s="7">
        <v>15</v>
      </c>
      <c r="Z48" s="7">
        <v>172</v>
      </c>
      <c r="AA48" s="7"/>
      <c r="AB48" s="8" t="str">
        <f t="shared" si="1"/>
        <v/>
      </c>
      <c r="AC48" s="8" t="str">
        <f t="shared" si="2"/>
        <v/>
      </c>
      <c r="AD48" s="8" t="str">
        <f t="shared" si="3"/>
        <v/>
      </c>
      <c r="AE48" s="8" t="str">
        <f t="shared" si="4"/>
        <v/>
      </c>
      <c r="AF48" s="8" t="str">
        <f t="shared" si="5"/>
        <v/>
      </c>
      <c r="AG48" s="8" t="str">
        <f t="shared" si="6"/>
        <v/>
      </c>
      <c r="AH48" s="8" t="str">
        <f t="shared" si="7"/>
        <v/>
      </c>
      <c r="AI48" s="8">
        <f t="shared" si="8"/>
        <v>1</v>
      </c>
      <c r="AJ48" s="8" t="str">
        <f t="shared" si="9"/>
        <v/>
      </c>
      <c r="AK48" s="11" t="s">
        <v>145</v>
      </c>
      <c r="AP48" s="2">
        <f t="shared" si="10"/>
        <v>0</v>
      </c>
      <c r="AQ48" s="2">
        <f t="shared" si="11"/>
        <v>1</v>
      </c>
      <c r="AR48" s="2">
        <f t="shared" si="12"/>
        <v>0</v>
      </c>
      <c r="AS48" s="2">
        <f t="shared" si="13"/>
        <v>1</v>
      </c>
      <c r="AT48" s="2">
        <f t="shared" si="14"/>
        <v>1</v>
      </c>
    </row>
    <row r="49" spans="1:46" x14ac:dyDescent="0.3">
      <c r="A49" s="7">
        <v>48</v>
      </c>
      <c r="B49" s="7" t="s">
        <v>52</v>
      </c>
      <c r="C49" s="7" t="s">
        <v>52</v>
      </c>
      <c r="D49" s="15">
        <v>43.947204480000003</v>
      </c>
      <c r="E49" s="15">
        <v>-71.71775701</v>
      </c>
      <c r="F49" s="40">
        <v>281910</v>
      </c>
      <c r="G49" s="40">
        <v>4869600</v>
      </c>
      <c r="H49" s="7"/>
      <c r="I49" s="7" t="s">
        <v>102</v>
      </c>
      <c r="J49" s="7"/>
      <c r="K49" s="7">
        <v>4</v>
      </c>
      <c r="L49" s="7">
        <v>7</v>
      </c>
      <c r="M49" s="14">
        <v>53.4</v>
      </c>
      <c r="N49" s="10" t="s">
        <v>188</v>
      </c>
      <c r="O49" s="7"/>
      <c r="P49" s="7"/>
      <c r="Q49" s="7"/>
      <c r="R49" s="7"/>
      <c r="S49" s="7"/>
      <c r="T49" s="7"/>
      <c r="U49" s="7"/>
      <c r="V49" s="7"/>
      <c r="W49" s="14">
        <v>12.5</v>
      </c>
      <c r="X49" s="14">
        <v>40</v>
      </c>
      <c r="Y49" s="7">
        <v>25</v>
      </c>
      <c r="Z49" s="7">
        <v>226</v>
      </c>
      <c r="AA49" s="7" t="s">
        <v>101</v>
      </c>
      <c r="AB49" s="8">
        <f t="shared" si="1"/>
        <v>7</v>
      </c>
      <c r="AC49" s="8" t="str">
        <f t="shared" si="2"/>
        <v/>
      </c>
      <c r="AD49" s="8" t="str">
        <f t="shared" si="3"/>
        <v/>
      </c>
      <c r="AE49" s="8" t="str">
        <f t="shared" si="4"/>
        <v/>
      </c>
      <c r="AF49" s="8">
        <f t="shared" si="5"/>
        <v>1</v>
      </c>
      <c r="AG49" s="8" t="str">
        <f t="shared" si="6"/>
        <v/>
      </c>
      <c r="AH49" s="8" t="str">
        <f t="shared" si="7"/>
        <v/>
      </c>
      <c r="AI49" s="8" t="str">
        <f t="shared" si="8"/>
        <v/>
      </c>
      <c r="AJ49" s="8" t="str">
        <f t="shared" si="9"/>
        <v/>
      </c>
      <c r="AK49" s="11" t="s">
        <v>146</v>
      </c>
      <c r="AP49" s="2">
        <f t="shared" si="10"/>
        <v>1</v>
      </c>
      <c r="AQ49" s="2">
        <f t="shared" si="11"/>
        <v>0</v>
      </c>
      <c r="AR49" s="2">
        <f t="shared" si="12"/>
        <v>1</v>
      </c>
      <c r="AS49" s="2">
        <f t="shared" si="13"/>
        <v>0</v>
      </c>
      <c r="AT49" s="2">
        <f t="shared" si="14"/>
        <v>1</v>
      </c>
    </row>
    <row r="50" spans="1:46" x14ac:dyDescent="0.3">
      <c r="A50" s="7">
        <v>49</v>
      </c>
      <c r="B50" s="7" t="s">
        <v>33</v>
      </c>
      <c r="C50" s="7" t="s">
        <v>33</v>
      </c>
      <c r="D50" s="13">
        <v>43.944805981591301</v>
      </c>
      <c r="E50" s="13">
        <v>-71.715555991977396</v>
      </c>
      <c r="F50" s="37">
        <v>282078</v>
      </c>
      <c r="G50" s="37">
        <v>4869328</v>
      </c>
      <c r="H50" s="7">
        <v>340</v>
      </c>
      <c r="I50" s="7" t="s">
        <v>102</v>
      </c>
      <c r="J50" s="7"/>
      <c r="K50" s="7">
        <v>5</v>
      </c>
      <c r="L50" s="7">
        <v>10</v>
      </c>
      <c r="M50" s="14">
        <v>53.2</v>
      </c>
      <c r="N50" s="10" t="s">
        <v>182</v>
      </c>
      <c r="O50" s="7">
        <v>7</v>
      </c>
      <c r="P50" s="7">
        <v>5</v>
      </c>
      <c r="Q50" s="7">
        <v>0</v>
      </c>
      <c r="R50" s="7">
        <v>0</v>
      </c>
      <c r="S50" s="7">
        <v>0</v>
      </c>
      <c r="T50" s="7">
        <v>0</v>
      </c>
      <c r="U50" s="7">
        <v>4</v>
      </c>
      <c r="V50" s="7">
        <v>0</v>
      </c>
      <c r="W50" s="14">
        <v>10</v>
      </c>
      <c r="X50" s="14">
        <v>40</v>
      </c>
      <c r="Y50" s="7">
        <v>25</v>
      </c>
      <c r="Z50" s="7">
        <v>184</v>
      </c>
      <c r="AA50" s="7" t="s">
        <v>101</v>
      </c>
      <c r="AB50" s="8">
        <f t="shared" si="1"/>
        <v>10</v>
      </c>
      <c r="AC50" s="8" t="str">
        <f t="shared" si="2"/>
        <v/>
      </c>
      <c r="AD50" s="8" t="str">
        <f t="shared" si="3"/>
        <v/>
      </c>
      <c r="AE50" s="8">
        <f t="shared" si="4"/>
        <v>1</v>
      </c>
      <c r="AF50" s="8" t="str">
        <f t="shared" si="5"/>
        <v/>
      </c>
      <c r="AG50" s="8" t="str">
        <f t="shared" si="6"/>
        <v/>
      </c>
      <c r="AH50" s="8" t="str">
        <f t="shared" si="7"/>
        <v/>
      </c>
      <c r="AI50" s="8" t="str">
        <f t="shared" si="8"/>
        <v/>
      </c>
      <c r="AJ50" s="8" t="str">
        <f t="shared" si="9"/>
        <v/>
      </c>
      <c r="AK50" s="11" t="s">
        <v>147</v>
      </c>
      <c r="AP50" s="2">
        <f t="shared" si="10"/>
        <v>1</v>
      </c>
      <c r="AQ50" s="2">
        <f t="shared" si="11"/>
        <v>0</v>
      </c>
      <c r="AR50" s="2">
        <f t="shared" si="12"/>
        <v>1</v>
      </c>
      <c r="AS50" s="2">
        <f t="shared" si="13"/>
        <v>0</v>
      </c>
      <c r="AT50" s="2">
        <f t="shared" si="14"/>
        <v>1</v>
      </c>
    </row>
    <row r="51" spans="1:46" x14ac:dyDescent="0.3">
      <c r="A51" s="7">
        <v>50</v>
      </c>
      <c r="B51" s="7" t="s">
        <v>36</v>
      </c>
      <c r="C51" s="7" t="s">
        <v>36</v>
      </c>
      <c r="D51" s="13">
        <v>43.949835961684499</v>
      </c>
      <c r="E51" s="13">
        <v>-71.711589004844399</v>
      </c>
      <c r="F51" s="37">
        <v>282415</v>
      </c>
      <c r="G51" s="37">
        <v>4869876</v>
      </c>
      <c r="H51" s="7">
        <v>453</v>
      </c>
      <c r="I51" s="7" t="s">
        <v>102</v>
      </c>
      <c r="J51" s="7"/>
      <c r="K51" s="7">
        <v>6</v>
      </c>
      <c r="L51" s="7">
        <v>10</v>
      </c>
      <c r="M51" s="14">
        <v>58.3</v>
      </c>
      <c r="N51" s="10" t="s">
        <v>193</v>
      </c>
      <c r="O51" s="7">
        <v>0</v>
      </c>
      <c r="P51" s="7">
        <v>3</v>
      </c>
      <c r="Q51" s="7">
        <v>0</v>
      </c>
      <c r="R51" s="7">
        <v>2</v>
      </c>
      <c r="S51" s="7">
        <v>0</v>
      </c>
      <c r="T51" s="7">
        <v>11</v>
      </c>
      <c r="U51" s="7">
        <v>0</v>
      </c>
      <c r="V51" s="7">
        <v>0</v>
      </c>
      <c r="W51" s="14">
        <v>15</v>
      </c>
      <c r="X51" s="14">
        <v>35</v>
      </c>
      <c r="Y51" s="7">
        <v>37</v>
      </c>
      <c r="Z51" s="7">
        <v>59</v>
      </c>
      <c r="AA51" s="7"/>
      <c r="AB51" s="8" t="str">
        <f t="shared" si="1"/>
        <v/>
      </c>
      <c r="AC51" s="8" t="str">
        <f t="shared" si="2"/>
        <v/>
      </c>
      <c r="AD51" s="8" t="str">
        <f t="shared" si="3"/>
        <v/>
      </c>
      <c r="AE51" s="8" t="str">
        <f t="shared" si="4"/>
        <v/>
      </c>
      <c r="AF51" s="8" t="str">
        <f t="shared" si="5"/>
        <v/>
      </c>
      <c r="AG51" s="8" t="str">
        <f t="shared" si="6"/>
        <v/>
      </c>
      <c r="AH51" s="8" t="str">
        <f t="shared" si="7"/>
        <v/>
      </c>
      <c r="AI51" s="8" t="str">
        <f t="shared" si="8"/>
        <v/>
      </c>
      <c r="AJ51" s="8" t="str">
        <f t="shared" si="9"/>
        <v/>
      </c>
      <c r="AK51" s="11" t="s">
        <v>148</v>
      </c>
      <c r="AP51" s="2">
        <f t="shared" si="10"/>
        <v>0</v>
      </c>
      <c r="AQ51" s="2">
        <f t="shared" si="11"/>
        <v>1</v>
      </c>
      <c r="AR51" s="2">
        <f t="shared" si="12"/>
        <v>0</v>
      </c>
      <c r="AS51" s="2">
        <f t="shared" si="13"/>
        <v>0</v>
      </c>
      <c r="AT51" s="2">
        <f t="shared" si="14"/>
        <v>0</v>
      </c>
    </row>
    <row r="52" spans="1:46" x14ac:dyDescent="0.3">
      <c r="A52" s="7">
        <v>51</v>
      </c>
      <c r="B52" s="7" t="s">
        <v>27</v>
      </c>
      <c r="C52" s="7" t="s">
        <v>27</v>
      </c>
      <c r="D52" s="13">
        <v>43.950194036588002</v>
      </c>
      <c r="E52" s="13">
        <v>-71.709765018895197</v>
      </c>
      <c r="F52" s="37">
        <v>282562</v>
      </c>
      <c r="G52" s="37">
        <v>4869911</v>
      </c>
      <c r="H52" s="7">
        <v>407</v>
      </c>
      <c r="I52" s="7" t="s">
        <v>102</v>
      </c>
      <c r="J52" s="7"/>
      <c r="K52" s="7">
        <v>7</v>
      </c>
      <c r="L52" s="7">
        <v>9</v>
      </c>
      <c r="M52" s="14" t="s">
        <v>55</v>
      </c>
      <c r="N52" s="10" t="str">
        <f t="shared" si="0"/>
        <v>Typical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16</v>
      </c>
      <c r="V52" s="7">
        <v>0</v>
      </c>
      <c r="W52" s="14">
        <v>12.5</v>
      </c>
      <c r="X52" s="14">
        <v>27.5</v>
      </c>
      <c r="Y52" s="7">
        <v>14</v>
      </c>
      <c r="Z52" s="7">
        <v>92</v>
      </c>
      <c r="AA52" s="7" t="s">
        <v>101</v>
      </c>
      <c r="AB52" s="8">
        <f t="shared" si="1"/>
        <v>9</v>
      </c>
      <c r="AC52" s="8" t="str">
        <f t="shared" si="2"/>
        <v/>
      </c>
      <c r="AD52" s="8">
        <f t="shared" si="3"/>
        <v>1</v>
      </c>
      <c r="AE52" s="8" t="str">
        <f t="shared" si="4"/>
        <v/>
      </c>
      <c r="AF52" s="8" t="str">
        <f t="shared" si="5"/>
        <v/>
      </c>
      <c r="AG52" s="8" t="str">
        <f t="shared" si="6"/>
        <v/>
      </c>
      <c r="AH52" s="8" t="str">
        <f t="shared" si="7"/>
        <v/>
      </c>
      <c r="AI52" s="8" t="str">
        <f t="shared" si="8"/>
        <v/>
      </c>
      <c r="AJ52" s="8" t="str">
        <f t="shared" si="9"/>
        <v/>
      </c>
      <c r="AK52" s="11" t="s">
        <v>149</v>
      </c>
      <c r="AP52" s="2">
        <f t="shared" si="10"/>
        <v>1</v>
      </c>
      <c r="AQ52" s="2">
        <f t="shared" si="11"/>
        <v>0</v>
      </c>
      <c r="AR52" s="2">
        <f t="shared" si="12"/>
        <v>1</v>
      </c>
      <c r="AS52" s="2">
        <f t="shared" si="13"/>
        <v>0</v>
      </c>
      <c r="AT52" s="2">
        <f t="shared" si="14"/>
        <v>1</v>
      </c>
    </row>
    <row r="53" spans="1:46" x14ac:dyDescent="0.3">
      <c r="A53" s="7">
        <v>52</v>
      </c>
      <c r="B53" s="7" t="s">
        <v>46</v>
      </c>
      <c r="C53" s="7" t="s">
        <v>46</v>
      </c>
      <c r="D53" s="13">
        <v>43.951102970167902</v>
      </c>
      <c r="E53" s="13">
        <v>-71.709575001150299</v>
      </c>
      <c r="F53" s="37">
        <v>282581</v>
      </c>
      <c r="G53" s="37">
        <v>4870011</v>
      </c>
      <c r="H53" s="7">
        <v>425</v>
      </c>
      <c r="I53" s="7" t="s">
        <v>102</v>
      </c>
      <c r="J53" s="7"/>
      <c r="K53" s="7">
        <v>12</v>
      </c>
      <c r="L53" s="7">
        <v>17</v>
      </c>
      <c r="M53" s="14">
        <v>57.1</v>
      </c>
      <c r="N53" s="10" t="str">
        <f t="shared" si="0"/>
        <v>Typical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16</v>
      </c>
      <c r="V53" s="7">
        <v>0</v>
      </c>
      <c r="W53" s="14">
        <v>27.5</v>
      </c>
      <c r="X53" s="14">
        <v>37.5</v>
      </c>
      <c r="Y53" s="7">
        <v>16</v>
      </c>
      <c r="Z53" s="7">
        <v>116</v>
      </c>
      <c r="AA53" s="7"/>
      <c r="AB53" s="8" t="str">
        <f t="shared" si="1"/>
        <v/>
      </c>
      <c r="AC53" s="8" t="str">
        <f t="shared" si="2"/>
        <v/>
      </c>
      <c r="AD53" s="8" t="str">
        <f t="shared" si="3"/>
        <v/>
      </c>
      <c r="AE53" s="8" t="str">
        <f t="shared" si="4"/>
        <v/>
      </c>
      <c r="AF53" s="8" t="str">
        <f t="shared" si="5"/>
        <v/>
      </c>
      <c r="AG53" s="8" t="str">
        <f t="shared" si="6"/>
        <v/>
      </c>
      <c r="AH53" s="8">
        <f t="shared" si="7"/>
        <v>1</v>
      </c>
      <c r="AI53" s="8" t="str">
        <f t="shared" si="8"/>
        <v/>
      </c>
      <c r="AJ53" s="8" t="str">
        <f t="shared" si="9"/>
        <v/>
      </c>
      <c r="AK53" s="11" t="s">
        <v>150</v>
      </c>
      <c r="AP53" s="2">
        <f t="shared" si="10"/>
        <v>0</v>
      </c>
      <c r="AQ53" s="2">
        <f t="shared" si="11"/>
        <v>1</v>
      </c>
      <c r="AR53" s="2">
        <f t="shared" si="12"/>
        <v>0</v>
      </c>
      <c r="AS53" s="2">
        <f t="shared" si="13"/>
        <v>1</v>
      </c>
      <c r="AT53" s="2">
        <f t="shared" si="14"/>
        <v>1</v>
      </c>
    </row>
    <row r="54" spans="1:46" x14ac:dyDescent="0.3">
      <c r="A54" s="7">
        <v>53</v>
      </c>
      <c r="B54" s="7" t="s">
        <v>51</v>
      </c>
      <c r="C54" s="7" t="s">
        <v>51</v>
      </c>
      <c r="D54" s="13">
        <v>43.947102958336401</v>
      </c>
      <c r="E54" s="13">
        <v>-71.708944011479602</v>
      </c>
      <c r="F54" s="37">
        <v>282617</v>
      </c>
      <c r="G54" s="37">
        <v>4869565</v>
      </c>
      <c r="H54" s="7">
        <v>337</v>
      </c>
      <c r="I54" s="7" t="s">
        <v>102</v>
      </c>
      <c r="J54" s="7"/>
      <c r="K54" s="7">
        <v>5</v>
      </c>
      <c r="L54" s="7">
        <v>8</v>
      </c>
      <c r="M54" s="14">
        <v>69</v>
      </c>
      <c r="N54" s="10" t="str">
        <f t="shared" si="0"/>
        <v>Typical</v>
      </c>
      <c r="O54" s="7">
        <v>0</v>
      </c>
      <c r="P54" s="7">
        <v>2</v>
      </c>
      <c r="Q54" s="7">
        <v>0</v>
      </c>
      <c r="R54" s="7">
        <v>0</v>
      </c>
      <c r="S54" s="7">
        <v>0</v>
      </c>
      <c r="T54" s="7">
        <v>0</v>
      </c>
      <c r="U54" s="7">
        <v>14</v>
      </c>
      <c r="V54" s="7">
        <v>0</v>
      </c>
      <c r="W54" s="14">
        <v>17.5</v>
      </c>
      <c r="X54" s="14">
        <v>30</v>
      </c>
      <c r="Y54" s="7">
        <v>42</v>
      </c>
      <c r="Z54" s="7">
        <v>120</v>
      </c>
      <c r="AA54" s="7" t="s">
        <v>101</v>
      </c>
      <c r="AB54" s="8">
        <f t="shared" si="1"/>
        <v>8</v>
      </c>
      <c r="AC54" s="8" t="str">
        <f t="shared" si="2"/>
        <v/>
      </c>
      <c r="AD54" s="8">
        <f t="shared" si="3"/>
        <v>1</v>
      </c>
      <c r="AE54" s="8" t="str">
        <f t="shared" si="4"/>
        <v/>
      </c>
      <c r="AF54" s="8" t="str">
        <f t="shared" si="5"/>
        <v/>
      </c>
      <c r="AG54" s="8" t="str">
        <f t="shared" si="6"/>
        <v/>
      </c>
      <c r="AH54" s="8" t="str">
        <f t="shared" si="7"/>
        <v/>
      </c>
      <c r="AI54" s="8" t="str">
        <f t="shared" si="8"/>
        <v/>
      </c>
      <c r="AJ54" s="8" t="str">
        <f t="shared" si="9"/>
        <v/>
      </c>
      <c r="AK54" s="11" t="s">
        <v>151</v>
      </c>
      <c r="AP54" s="2">
        <f t="shared" si="10"/>
        <v>1</v>
      </c>
      <c r="AQ54" s="2">
        <f t="shared" si="11"/>
        <v>0</v>
      </c>
      <c r="AR54" s="2">
        <f t="shared" si="12"/>
        <v>1</v>
      </c>
      <c r="AS54" s="2">
        <f t="shared" si="13"/>
        <v>0</v>
      </c>
      <c r="AT54" s="2">
        <f t="shared" si="14"/>
        <v>1</v>
      </c>
    </row>
    <row r="55" spans="1:46" ht="65" x14ac:dyDescent="0.3">
      <c r="A55" s="7">
        <v>54</v>
      </c>
      <c r="B55" s="7" t="s">
        <v>75</v>
      </c>
      <c r="C55" s="7" t="s">
        <v>87</v>
      </c>
      <c r="D55" s="13">
        <v>43.94654104</v>
      </c>
      <c r="E55" s="13">
        <v>-71.708781990000006</v>
      </c>
      <c r="F55" s="37">
        <v>282628</v>
      </c>
      <c r="G55" s="37">
        <v>4869503</v>
      </c>
      <c r="H55" s="7">
        <v>332</v>
      </c>
      <c r="I55" s="8" t="s">
        <v>102</v>
      </c>
      <c r="J55" s="8"/>
      <c r="K55" s="8">
        <v>4</v>
      </c>
      <c r="L55" s="8">
        <v>6</v>
      </c>
      <c r="M55" s="10">
        <v>38.4</v>
      </c>
      <c r="N55" s="10" t="str">
        <f t="shared" si="0"/>
        <v>Typical</v>
      </c>
      <c r="O55" s="7">
        <v>2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13</v>
      </c>
      <c r="V55" s="7">
        <v>1</v>
      </c>
      <c r="W55" s="10">
        <v>7.5</v>
      </c>
      <c r="X55" s="10">
        <v>27.5</v>
      </c>
      <c r="Y55" s="8">
        <v>16</v>
      </c>
      <c r="Z55" s="8">
        <v>151</v>
      </c>
      <c r="AA55" s="8" t="s">
        <v>101</v>
      </c>
      <c r="AB55" s="8">
        <f t="shared" si="1"/>
        <v>6</v>
      </c>
      <c r="AC55" s="8" t="str">
        <f t="shared" si="2"/>
        <v/>
      </c>
      <c r="AD55" s="8">
        <f t="shared" si="3"/>
        <v>1</v>
      </c>
      <c r="AE55" s="8" t="str">
        <f t="shared" si="4"/>
        <v/>
      </c>
      <c r="AF55" s="8" t="str">
        <f t="shared" si="5"/>
        <v/>
      </c>
      <c r="AG55" s="8" t="str">
        <f t="shared" si="6"/>
        <v/>
      </c>
      <c r="AH55" s="8" t="str">
        <f t="shared" si="7"/>
        <v/>
      </c>
      <c r="AI55" s="8" t="str">
        <f t="shared" si="8"/>
        <v/>
      </c>
      <c r="AJ55" s="8" t="str">
        <f t="shared" si="9"/>
        <v/>
      </c>
      <c r="AK55" s="11" t="s">
        <v>152</v>
      </c>
      <c r="AP55" s="2">
        <f t="shared" si="10"/>
        <v>1</v>
      </c>
      <c r="AQ55" s="2">
        <f t="shared" si="11"/>
        <v>0</v>
      </c>
      <c r="AR55" s="2">
        <f t="shared" si="12"/>
        <v>1</v>
      </c>
      <c r="AS55" s="2">
        <f t="shared" si="13"/>
        <v>0</v>
      </c>
      <c r="AT55" s="2">
        <f t="shared" si="14"/>
        <v>1</v>
      </c>
    </row>
    <row r="56" spans="1:46" x14ac:dyDescent="0.3">
      <c r="A56" s="7">
        <v>55</v>
      </c>
      <c r="B56" s="7" t="s">
        <v>50</v>
      </c>
      <c r="C56" s="7" t="s">
        <v>50</v>
      </c>
      <c r="D56" s="13">
        <v>43.948167962953399</v>
      </c>
      <c r="E56" s="13">
        <v>-71.708344034850498</v>
      </c>
      <c r="F56" s="37">
        <v>282669</v>
      </c>
      <c r="G56" s="37">
        <v>4869682</v>
      </c>
      <c r="H56" s="7">
        <v>347</v>
      </c>
      <c r="I56" s="7" t="s">
        <v>102</v>
      </c>
      <c r="J56" s="7"/>
      <c r="K56" s="7">
        <v>5</v>
      </c>
      <c r="L56" s="7">
        <v>9</v>
      </c>
      <c r="M56" s="14">
        <v>63.9</v>
      </c>
      <c r="N56" s="10" t="s">
        <v>182</v>
      </c>
      <c r="O56" s="7">
        <v>7</v>
      </c>
      <c r="P56" s="7">
        <v>0</v>
      </c>
      <c r="Q56" s="7">
        <v>3</v>
      </c>
      <c r="R56" s="7">
        <v>0</v>
      </c>
      <c r="S56" s="7">
        <v>0</v>
      </c>
      <c r="T56" s="7">
        <v>0</v>
      </c>
      <c r="U56" s="7">
        <v>6</v>
      </c>
      <c r="V56" s="7">
        <v>0</v>
      </c>
      <c r="W56" s="14">
        <v>12.5</v>
      </c>
      <c r="X56" s="14">
        <v>27.5</v>
      </c>
      <c r="Y56" s="7">
        <v>40</v>
      </c>
      <c r="Z56" s="7">
        <v>109</v>
      </c>
      <c r="AA56" s="7" t="s">
        <v>101</v>
      </c>
      <c r="AB56" s="8">
        <f t="shared" si="1"/>
        <v>9</v>
      </c>
      <c r="AC56" s="8" t="str">
        <f t="shared" si="2"/>
        <v/>
      </c>
      <c r="AD56" s="8" t="str">
        <f t="shared" si="3"/>
        <v/>
      </c>
      <c r="AE56" s="8">
        <f t="shared" si="4"/>
        <v>1</v>
      </c>
      <c r="AF56" s="8" t="str">
        <f t="shared" si="5"/>
        <v/>
      </c>
      <c r="AG56" s="8" t="str">
        <f t="shared" si="6"/>
        <v/>
      </c>
      <c r="AH56" s="8" t="str">
        <f t="shared" si="7"/>
        <v/>
      </c>
      <c r="AI56" s="8" t="str">
        <f t="shared" si="8"/>
        <v/>
      </c>
      <c r="AJ56" s="8" t="str">
        <f t="shared" si="9"/>
        <v/>
      </c>
      <c r="AK56" s="11" t="s">
        <v>153</v>
      </c>
      <c r="AP56" s="2">
        <f t="shared" si="10"/>
        <v>1</v>
      </c>
      <c r="AQ56" s="2">
        <f t="shared" si="11"/>
        <v>0</v>
      </c>
      <c r="AR56" s="2">
        <f t="shared" si="12"/>
        <v>1</v>
      </c>
      <c r="AS56" s="2">
        <f t="shared" si="13"/>
        <v>0</v>
      </c>
      <c r="AT56" s="2">
        <f t="shared" si="14"/>
        <v>1</v>
      </c>
    </row>
    <row r="57" spans="1:46" x14ac:dyDescent="0.3">
      <c r="A57" s="7">
        <v>56</v>
      </c>
      <c r="B57" s="7" t="s">
        <v>16</v>
      </c>
      <c r="C57" s="7" t="s">
        <v>16</v>
      </c>
      <c r="D57" s="13">
        <v>43.94786242</v>
      </c>
      <c r="E57" s="13">
        <v>-71.708254030000006</v>
      </c>
      <c r="F57" s="37">
        <v>282675</v>
      </c>
      <c r="G57" s="37">
        <v>4869648</v>
      </c>
      <c r="H57" s="7">
        <v>340</v>
      </c>
      <c r="I57" s="7" t="s">
        <v>102</v>
      </c>
      <c r="J57" s="7"/>
      <c r="K57" s="7">
        <v>9</v>
      </c>
      <c r="L57" s="7">
        <v>11</v>
      </c>
      <c r="M57" s="14">
        <v>49</v>
      </c>
      <c r="N57" s="10" t="s">
        <v>182</v>
      </c>
      <c r="O57" s="7">
        <v>8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8</v>
      </c>
      <c r="V57" s="7">
        <v>0</v>
      </c>
      <c r="W57" s="7"/>
      <c r="X57" s="7"/>
      <c r="Y57" s="7"/>
      <c r="Z57" s="7"/>
      <c r="AA57" s="7" t="s">
        <v>101</v>
      </c>
      <c r="AB57" s="8">
        <f t="shared" si="1"/>
        <v>11</v>
      </c>
      <c r="AC57" s="8" t="str">
        <f t="shared" si="2"/>
        <v/>
      </c>
      <c r="AD57" s="8" t="str">
        <f t="shared" si="3"/>
        <v/>
      </c>
      <c r="AE57" s="8">
        <f t="shared" si="4"/>
        <v>1</v>
      </c>
      <c r="AF57" s="8" t="str">
        <f t="shared" si="5"/>
        <v/>
      </c>
      <c r="AG57" s="8" t="str">
        <f t="shared" si="6"/>
        <v/>
      </c>
      <c r="AH57" s="8" t="str">
        <f t="shared" si="7"/>
        <v/>
      </c>
      <c r="AI57" s="8" t="str">
        <f t="shared" si="8"/>
        <v/>
      </c>
      <c r="AJ57" s="8" t="str">
        <f t="shared" si="9"/>
        <v/>
      </c>
      <c r="AK57" s="11" t="s">
        <v>154</v>
      </c>
      <c r="AP57" s="2">
        <f t="shared" si="10"/>
        <v>1</v>
      </c>
      <c r="AQ57" s="2">
        <f t="shared" si="11"/>
        <v>0</v>
      </c>
      <c r="AR57" s="2">
        <f t="shared" si="12"/>
        <v>1</v>
      </c>
      <c r="AS57" s="2">
        <f t="shared" si="13"/>
        <v>0</v>
      </c>
      <c r="AT57" s="2">
        <f t="shared" si="14"/>
        <v>1</v>
      </c>
    </row>
    <row r="58" spans="1:46" x14ac:dyDescent="0.3">
      <c r="A58" s="7">
        <v>57</v>
      </c>
      <c r="B58" s="7" t="s">
        <v>49</v>
      </c>
      <c r="C58" s="7" t="s">
        <v>49</v>
      </c>
      <c r="D58" s="13">
        <v>43.949240008369003</v>
      </c>
      <c r="E58" s="13">
        <v>-71.707965005189095</v>
      </c>
      <c r="F58" s="37">
        <v>282703</v>
      </c>
      <c r="G58" s="37">
        <v>4869800</v>
      </c>
      <c r="H58" s="7">
        <v>352</v>
      </c>
      <c r="I58" s="7" t="s">
        <v>102</v>
      </c>
      <c r="J58" s="7"/>
      <c r="K58" s="7">
        <v>7</v>
      </c>
      <c r="L58" s="7">
        <v>9</v>
      </c>
      <c r="M58" s="14">
        <v>50.5</v>
      </c>
      <c r="N58" s="10" t="s">
        <v>182</v>
      </c>
      <c r="O58" s="7">
        <v>0</v>
      </c>
      <c r="P58" s="7">
        <v>0</v>
      </c>
      <c r="Q58" s="7">
        <v>9</v>
      </c>
      <c r="R58" s="7">
        <v>0</v>
      </c>
      <c r="S58" s="7">
        <v>0</v>
      </c>
      <c r="T58" s="7">
        <v>0</v>
      </c>
      <c r="U58" s="7">
        <v>7</v>
      </c>
      <c r="V58" s="7">
        <v>0</v>
      </c>
      <c r="W58" s="14">
        <v>10</v>
      </c>
      <c r="X58" s="14">
        <v>25</v>
      </c>
      <c r="Y58" s="7">
        <v>17</v>
      </c>
      <c r="Z58" s="7">
        <v>167</v>
      </c>
      <c r="AA58" s="7"/>
      <c r="AB58" s="8" t="str">
        <f t="shared" si="1"/>
        <v/>
      </c>
      <c r="AC58" s="8" t="str">
        <f t="shared" si="2"/>
        <v/>
      </c>
      <c r="AD58" s="8" t="str">
        <f t="shared" si="3"/>
        <v/>
      </c>
      <c r="AE58" s="8" t="str">
        <f t="shared" si="4"/>
        <v/>
      </c>
      <c r="AF58" s="8" t="str">
        <f t="shared" si="5"/>
        <v/>
      </c>
      <c r="AG58" s="8" t="str">
        <f t="shared" si="6"/>
        <v/>
      </c>
      <c r="AH58" s="8" t="str">
        <f t="shared" si="7"/>
        <v/>
      </c>
      <c r="AI58" s="8">
        <f t="shared" si="8"/>
        <v>1</v>
      </c>
      <c r="AJ58" s="8" t="str">
        <f t="shared" si="9"/>
        <v/>
      </c>
      <c r="AK58" s="11" t="s">
        <v>155</v>
      </c>
      <c r="AP58" s="2">
        <f t="shared" si="10"/>
        <v>0</v>
      </c>
      <c r="AQ58" s="2">
        <f t="shared" si="11"/>
        <v>1</v>
      </c>
      <c r="AR58" s="2">
        <f t="shared" si="12"/>
        <v>0</v>
      </c>
      <c r="AS58" s="2">
        <f t="shared" si="13"/>
        <v>1</v>
      </c>
      <c r="AT58" s="2">
        <f t="shared" si="14"/>
        <v>1</v>
      </c>
    </row>
    <row r="59" spans="1:46" ht="26" x14ac:dyDescent="0.3">
      <c r="A59" s="7">
        <v>58</v>
      </c>
      <c r="B59" s="7" t="s">
        <v>69</v>
      </c>
      <c r="C59" s="7" t="s">
        <v>96</v>
      </c>
      <c r="D59" s="13">
        <v>43.947173030000002</v>
      </c>
      <c r="E59" s="13">
        <v>-71.707851009999999</v>
      </c>
      <c r="F59" s="37">
        <v>282705</v>
      </c>
      <c r="G59" s="37">
        <v>4869570</v>
      </c>
      <c r="H59" s="7">
        <v>324</v>
      </c>
      <c r="I59" s="8" t="s">
        <v>102</v>
      </c>
      <c r="J59" s="8" t="s">
        <v>102</v>
      </c>
      <c r="K59" s="8">
        <v>11</v>
      </c>
      <c r="L59" s="8">
        <v>14</v>
      </c>
      <c r="M59" s="10">
        <v>44.8</v>
      </c>
      <c r="N59" s="10" t="str">
        <f t="shared" si="0"/>
        <v>Bh</v>
      </c>
      <c r="O59" s="7">
        <v>13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1</v>
      </c>
      <c r="V59" s="7">
        <v>2</v>
      </c>
      <c r="W59" s="10">
        <v>17.5</v>
      </c>
      <c r="X59" s="10">
        <v>30</v>
      </c>
      <c r="Y59" s="8">
        <v>3</v>
      </c>
      <c r="Z59" s="8">
        <v>168</v>
      </c>
      <c r="AA59" s="8" t="s">
        <v>101</v>
      </c>
      <c r="AB59" s="8">
        <f t="shared" si="1"/>
        <v>14</v>
      </c>
      <c r="AC59" s="8">
        <f t="shared" si="2"/>
        <v>1</v>
      </c>
      <c r="AD59" s="8" t="str">
        <f t="shared" si="3"/>
        <v/>
      </c>
      <c r="AE59" s="8" t="str">
        <f t="shared" si="4"/>
        <v/>
      </c>
      <c r="AF59" s="8" t="str">
        <f t="shared" si="5"/>
        <v/>
      </c>
      <c r="AG59" s="8" t="str">
        <f t="shared" si="6"/>
        <v/>
      </c>
      <c r="AH59" s="8" t="str">
        <f t="shared" si="7"/>
        <v/>
      </c>
      <c r="AI59" s="8" t="str">
        <f t="shared" si="8"/>
        <v/>
      </c>
      <c r="AJ59" s="8" t="str">
        <f t="shared" si="9"/>
        <v/>
      </c>
      <c r="AK59" s="11" t="s">
        <v>156</v>
      </c>
      <c r="AP59" s="2">
        <f t="shared" si="10"/>
        <v>1</v>
      </c>
      <c r="AQ59" s="2">
        <f t="shared" si="11"/>
        <v>0</v>
      </c>
      <c r="AR59" s="2">
        <f t="shared" si="12"/>
        <v>1</v>
      </c>
      <c r="AS59" s="2">
        <f t="shared" si="13"/>
        <v>0</v>
      </c>
      <c r="AT59" s="2">
        <f t="shared" si="14"/>
        <v>1</v>
      </c>
    </row>
    <row r="60" spans="1:46" x14ac:dyDescent="0.3">
      <c r="A60" s="7">
        <v>59</v>
      </c>
      <c r="B60" s="7" t="s">
        <v>15</v>
      </c>
      <c r="C60" s="7" t="s">
        <v>15</v>
      </c>
      <c r="D60" s="13">
        <v>43.94822439</v>
      </c>
      <c r="E60" s="13">
        <v>-71.707796939999994</v>
      </c>
      <c r="F60" s="37">
        <v>282713</v>
      </c>
      <c r="G60" s="37">
        <v>4869687</v>
      </c>
      <c r="H60" s="7">
        <v>339</v>
      </c>
      <c r="I60" s="7" t="s">
        <v>102</v>
      </c>
      <c r="J60" s="7"/>
      <c r="K60" s="7">
        <v>7</v>
      </c>
      <c r="L60" s="7">
        <v>7</v>
      </c>
      <c r="M60" s="14">
        <v>66.400000000000006</v>
      </c>
      <c r="N60" s="10" t="s">
        <v>182</v>
      </c>
      <c r="O60" s="7">
        <v>7</v>
      </c>
      <c r="P60" s="7">
        <v>0</v>
      </c>
      <c r="Q60" s="7">
        <v>3</v>
      </c>
      <c r="R60" s="7">
        <v>0</v>
      </c>
      <c r="S60" s="7">
        <v>0</v>
      </c>
      <c r="T60" s="7">
        <v>0</v>
      </c>
      <c r="U60" s="7">
        <v>6</v>
      </c>
      <c r="V60" s="7">
        <v>0</v>
      </c>
      <c r="W60" s="7"/>
      <c r="X60" s="7"/>
      <c r="Y60" s="7"/>
      <c r="Z60" s="7"/>
      <c r="AA60" s="7" t="s">
        <v>101</v>
      </c>
      <c r="AB60" s="8">
        <f t="shared" si="1"/>
        <v>7</v>
      </c>
      <c r="AC60" s="8" t="str">
        <f t="shared" si="2"/>
        <v/>
      </c>
      <c r="AD60" s="8" t="str">
        <f t="shared" si="3"/>
        <v/>
      </c>
      <c r="AE60" s="8">
        <f t="shared" si="4"/>
        <v>1</v>
      </c>
      <c r="AF60" s="8" t="str">
        <f t="shared" si="5"/>
        <v/>
      </c>
      <c r="AG60" s="8" t="str">
        <f t="shared" si="6"/>
        <v/>
      </c>
      <c r="AH60" s="8" t="str">
        <f t="shared" si="7"/>
        <v/>
      </c>
      <c r="AI60" s="8" t="str">
        <f t="shared" si="8"/>
        <v/>
      </c>
      <c r="AJ60" s="8" t="str">
        <f t="shared" si="9"/>
        <v/>
      </c>
      <c r="AK60" s="11" t="s">
        <v>157</v>
      </c>
      <c r="AP60" s="2">
        <f t="shared" si="10"/>
        <v>1</v>
      </c>
      <c r="AQ60" s="2">
        <f t="shared" si="11"/>
        <v>0</v>
      </c>
      <c r="AR60" s="2">
        <f t="shared" si="12"/>
        <v>1</v>
      </c>
      <c r="AS60" s="2">
        <f t="shared" si="13"/>
        <v>0</v>
      </c>
      <c r="AT60" s="2">
        <f t="shared" si="14"/>
        <v>1</v>
      </c>
    </row>
    <row r="61" spans="1:46" x14ac:dyDescent="0.3">
      <c r="A61" s="7">
        <v>60</v>
      </c>
      <c r="B61" s="7" t="s">
        <v>47</v>
      </c>
      <c r="C61" s="7" t="s">
        <v>47</v>
      </c>
      <c r="D61" s="13">
        <v>43.951150998473103</v>
      </c>
      <c r="E61" s="13">
        <v>-71.707735005766096</v>
      </c>
      <c r="F61" s="37">
        <v>282729</v>
      </c>
      <c r="G61" s="37">
        <v>4870012</v>
      </c>
      <c r="H61" s="7">
        <v>396</v>
      </c>
      <c r="I61" s="7" t="s">
        <v>102</v>
      </c>
      <c r="J61" s="7"/>
      <c r="K61" s="7">
        <v>8</v>
      </c>
      <c r="L61" s="7">
        <v>12</v>
      </c>
      <c r="M61" s="14">
        <v>59.5</v>
      </c>
      <c r="N61" s="10" t="str">
        <f t="shared" si="0"/>
        <v>Typical</v>
      </c>
      <c r="O61" s="7">
        <v>0</v>
      </c>
      <c r="P61" s="7">
        <v>4</v>
      </c>
      <c r="Q61" s="7">
        <v>0</v>
      </c>
      <c r="R61" s="7">
        <v>0</v>
      </c>
      <c r="S61" s="7">
        <v>0</v>
      </c>
      <c r="T61" s="7">
        <v>0</v>
      </c>
      <c r="U61" s="7">
        <v>12</v>
      </c>
      <c r="V61" s="7">
        <v>0</v>
      </c>
      <c r="W61" s="14">
        <v>20</v>
      </c>
      <c r="X61" s="14">
        <v>37.5</v>
      </c>
      <c r="Y61" s="7">
        <v>4</v>
      </c>
      <c r="Z61" s="7">
        <v>151</v>
      </c>
      <c r="AA61" s="7" t="s">
        <v>101</v>
      </c>
      <c r="AB61" s="8">
        <f t="shared" si="1"/>
        <v>12</v>
      </c>
      <c r="AC61" s="8" t="str">
        <f t="shared" si="2"/>
        <v/>
      </c>
      <c r="AD61" s="8">
        <f t="shared" si="3"/>
        <v>1</v>
      </c>
      <c r="AE61" s="8" t="str">
        <f t="shared" si="4"/>
        <v/>
      </c>
      <c r="AF61" s="8" t="str">
        <f t="shared" si="5"/>
        <v/>
      </c>
      <c r="AG61" s="8" t="str">
        <f t="shared" si="6"/>
        <v/>
      </c>
      <c r="AH61" s="8" t="str">
        <f t="shared" si="7"/>
        <v/>
      </c>
      <c r="AI61" s="8" t="str">
        <f t="shared" si="8"/>
        <v/>
      </c>
      <c r="AJ61" s="8" t="str">
        <f t="shared" si="9"/>
        <v/>
      </c>
      <c r="AK61" s="11" t="s">
        <v>158</v>
      </c>
      <c r="AP61" s="2">
        <f t="shared" si="10"/>
        <v>1</v>
      </c>
      <c r="AQ61" s="2">
        <f t="shared" si="11"/>
        <v>0</v>
      </c>
      <c r="AR61" s="2">
        <f t="shared" si="12"/>
        <v>1</v>
      </c>
      <c r="AS61" s="2">
        <f t="shared" si="13"/>
        <v>0</v>
      </c>
      <c r="AT61" s="2">
        <f t="shared" si="14"/>
        <v>1</v>
      </c>
    </row>
    <row r="62" spans="1:46" x14ac:dyDescent="0.3">
      <c r="A62" s="7">
        <v>61</v>
      </c>
      <c r="B62" s="7" t="s">
        <v>17</v>
      </c>
      <c r="C62" s="7" t="s">
        <v>17</v>
      </c>
      <c r="D62" s="13">
        <v>43.946907950000003</v>
      </c>
      <c r="E62" s="13">
        <v>-71.707500370000005</v>
      </c>
      <c r="F62" s="37">
        <v>282732</v>
      </c>
      <c r="G62" s="37">
        <v>4869540</v>
      </c>
      <c r="H62" s="7">
        <v>315</v>
      </c>
      <c r="I62" s="7" t="s">
        <v>102</v>
      </c>
      <c r="J62" s="7"/>
      <c r="K62" s="7">
        <v>13</v>
      </c>
      <c r="L62" s="7">
        <v>14</v>
      </c>
      <c r="M62" s="14">
        <v>54.6</v>
      </c>
      <c r="N62" s="10" t="s">
        <v>182</v>
      </c>
      <c r="O62" s="7">
        <v>3</v>
      </c>
      <c r="P62" s="7">
        <v>1</v>
      </c>
      <c r="Q62" s="7">
        <v>6</v>
      </c>
      <c r="R62" s="7">
        <v>0</v>
      </c>
      <c r="S62" s="7">
        <v>0</v>
      </c>
      <c r="T62" s="7">
        <v>0</v>
      </c>
      <c r="U62" s="7">
        <v>6</v>
      </c>
      <c r="V62" s="7">
        <v>0</v>
      </c>
      <c r="W62" s="7"/>
      <c r="X62" s="7"/>
      <c r="Y62" s="7"/>
      <c r="Z62" s="7"/>
      <c r="AA62" s="7"/>
      <c r="AB62" s="8" t="str">
        <f t="shared" si="1"/>
        <v/>
      </c>
      <c r="AC62" s="8" t="str">
        <f t="shared" si="2"/>
        <v/>
      </c>
      <c r="AD62" s="8" t="str">
        <f t="shared" si="3"/>
        <v/>
      </c>
      <c r="AE62" s="8" t="str">
        <f t="shared" si="4"/>
        <v/>
      </c>
      <c r="AF62" s="8" t="str">
        <f t="shared" si="5"/>
        <v/>
      </c>
      <c r="AG62" s="8" t="str">
        <f t="shared" si="6"/>
        <v/>
      </c>
      <c r="AH62" s="8" t="str">
        <f t="shared" si="7"/>
        <v/>
      </c>
      <c r="AI62" s="8">
        <f t="shared" si="8"/>
        <v>1</v>
      </c>
      <c r="AJ62" s="8" t="str">
        <f t="shared" si="9"/>
        <v/>
      </c>
      <c r="AK62" s="11" t="s">
        <v>159</v>
      </c>
      <c r="AP62" s="2">
        <f t="shared" si="10"/>
        <v>0</v>
      </c>
      <c r="AQ62" s="2">
        <f t="shared" si="11"/>
        <v>1</v>
      </c>
      <c r="AR62" s="2">
        <f t="shared" si="12"/>
        <v>0</v>
      </c>
      <c r="AS62" s="2">
        <f t="shared" si="13"/>
        <v>1</v>
      </c>
      <c r="AT62" s="2">
        <f t="shared" si="14"/>
        <v>1</v>
      </c>
    </row>
    <row r="63" spans="1:46" x14ac:dyDescent="0.3">
      <c r="A63" s="7">
        <v>62</v>
      </c>
      <c r="B63" s="7" t="s">
        <v>48</v>
      </c>
      <c r="C63" s="7" t="s">
        <v>48</v>
      </c>
      <c r="D63" s="13">
        <v>43.9502139855176</v>
      </c>
      <c r="E63" s="13">
        <v>-71.707313982769804</v>
      </c>
      <c r="F63" s="37">
        <v>282759</v>
      </c>
      <c r="G63" s="37">
        <v>4869907</v>
      </c>
      <c r="H63" s="7">
        <v>367</v>
      </c>
      <c r="I63" s="7" t="s">
        <v>102</v>
      </c>
      <c r="J63" s="7"/>
      <c r="K63" s="7">
        <v>9</v>
      </c>
      <c r="L63" s="7">
        <v>12</v>
      </c>
      <c r="M63" s="14">
        <v>34.799999999999997</v>
      </c>
      <c r="N63" s="10" t="s">
        <v>182</v>
      </c>
      <c r="O63" s="7">
        <v>6</v>
      </c>
      <c r="P63" s="7">
        <v>7</v>
      </c>
      <c r="Q63" s="7">
        <v>0</v>
      </c>
      <c r="R63" s="7">
        <v>0</v>
      </c>
      <c r="S63" s="7">
        <v>0</v>
      </c>
      <c r="T63" s="7">
        <v>0</v>
      </c>
      <c r="U63" s="7">
        <v>3</v>
      </c>
      <c r="V63" s="7">
        <v>0</v>
      </c>
      <c r="W63" s="14">
        <v>10</v>
      </c>
      <c r="X63" s="14">
        <v>27.5</v>
      </c>
      <c r="Y63" s="7">
        <v>29</v>
      </c>
      <c r="Z63" s="7">
        <v>100</v>
      </c>
      <c r="AA63" s="7" t="s">
        <v>101</v>
      </c>
      <c r="AB63" s="8">
        <f t="shared" si="1"/>
        <v>12</v>
      </c>
      <c r="AC63" s="8" t="str">
        <f t="shared" si="2"/>
        <v/>
      </c>
      <c r="AD63" s="8" t="str">
        <f t="shared" si="3"/>
        <v/>
      </c>
      <c r="AE63" s="8">
        <f t="shared" si="4"/>
        <v>1</v>
      </c>
      <c r="AF63" s="8" t="str">
        <f t="shared" si="5"/>
        <v/>
      </c>
      <c r="AG63" s="8" t="str">
        <f t="shared" si="6"/>
        <v/>
      </c>
      <c r="AH63" s="8" t="str">
        <f t="shared" si="7"/>
        <v/>
      </c>
      <c r="AI63" s="8" t="str">
        <f t="shared" si="8"/>
        <v/>
      </c>
      <c r="AJ63" s="8" t="str">
        <f t="shared" si="9"/>
        <v/>
      </c>
      <c r="AK63" s="11" t="s">
        <v>160</v>
      </c>
      <c r="AP63" s="2">
        <f t="shared" si="10"/>
        <v>1</v>
      </c>
      <c r="AQ63" s="2">
        <f t="shared" si="11"/>
        <v>0</v>
      </c>
      <c r="AR63" s="2">
        <f t="shared" si="12"/>
        <v>1</v>
      </c>
      <c r="AS63" s="2">
        <f t="shared" si="13"/>
        <v>0</v>
      </c>
      <c r="AT63" s="2">
        <f t="shared" si="14"/>
        <v>1</v>
      </c>
    </row>
    <row r="64" spans="1:46" ht="26" x14ac:dyDescent="0.3">
      <c r="A64" s="7">
        <v>63</v>
      </c>
      <c r="B64" s="7" t="s">
        <v>14</v>
      </c>
      <c r="C64" s="7" t="s">
        <v>14</v>
      </c>
      <c r="D64" s="13">
        <v>43.948101289999997</v>
      </c>
      <c r="E64" s="13">
        <v>-71.707292879999997</v>
      </c>
      <c r="F64" s="37">
        <v>282753</v>
      </c>
      <c r="G64" s="37">
        <v>4869672</v>
      </c>
      <c r="H64" s="7">
        <v>334</v>
      </c>
      <c r="I64" s="7" t="s">
        <v>102</v>
      </c>
      <c r="J64" s="7"/>
      <c r="K64" s="7">
        <v>6</v>
      </c>
      <c r="L64" s="7">
        <v>6</v>
      </c>
      <c r="M64" s="14">
        <v>43.2</v>
      </c>
      <c r="N64" s="10" t="s">
        <v>182</v>
      </c>
      <c r="O64" s="7">
        <v>10</v>
      </c>
      <c r="P64" s="7">
        <v>0</v>
      </c>
      <c r="Q64" s="7">
        <v>5</v>
      </c>
      <c r="R64" s="7">
        <v>0</v>
      </c>
      <c r="S64" s="7">
        <v>0</v>
      </c>
      <c r="T64" s="7">
        <v>0</v>
      </c>
      <c r="U64" s="7">
        <v>1</v>
      </c>
      <c r="V64" s="7">
        <v>0</v>
      </c>
      <c r="W64" s="7"/>
      <c r="X64" s="7"/>
      <c r="Y64" s="7"/>
      <c r="Z64" s="7"/>
      <c r="AA64" s="7"/>
      <c r="AB64" s="8" t="str">
        <f t="shared" si="1"/>
        <v/>
      </c>
      <c r="AC64" s="8" t="str">
        <f t="shared" si="2"/>
        <v/>
      </c>
      <c r="AD64" s="8" t="str">
        <f t="shared" si="3"/>
        <v/>
      </c>
      <c r="AE64" s="8" t="str">
        <f t="shared" si="4"/>
        <v/>
      </c>
      <c r="AF64" s="8" t="str">
        <f t="shared" si="5"/>
        <v/>
      </c>
      <c r="AG64" s="8" t="str">
        <f t="shared" si="6"/>
        <v/>
      </c>
      <c r="AH64" s="8" t="str">
        <f t="shared" si="7"/>
        <v/>
      </c>
      <c r="AI64" s="8">
        <f t="shared" si="8"/>
        <v>1</v>
      </c>
      <c r="AJ64" s="8" t="str">
        <f t="shared" si="9"/>
        <v/>
      </c>
      <c r="AK64" s="11" t="s">
        <v>161</v>
      </c>
      <c r="AP64" s="2">
        <f t="shared" si="10"/>
        <v>0</v>
      </c>
      <c r="AQ64" s="2">
        <f t="shared" si="11"/>
        <v>1</v>
      </c>
      <c r="AR64" s="2">
        <f t="shared" si="12"/>
        <v>0</v>
      </c>
      <c r="AS64" s="2">
        <f t="shared" si="13"/>
        <v>1</v>
      </c>
      <c r="AT64" s="2">
        <f t="shared" si="14"/>
        <v>1</v>
      </c>
    </row>
    <row r="65" spans="1:46" ht="26" x14ac:dyDescent="0.3">
      <c r="A65" s="7">
        <v>64</v>
      </c>
      <c r="B65" s="7" t="s">
        <v>68</v>
      </c>
      <c r="C65" s="7" t="s">
        <v>90</v>
      </c>
      <c r="D65" s="13">
        <v>43.946654019999997</v>
      </c>
      <c r="E65" s="13">
        <v>-71.706848030000003</v>
      </c>
      <c r="F65" s="37">
        <v>282783</v>
      </c>
      <c r="G65" s="37">
        <v>4869510</v>
      </c>
      <c r="H65" s="7">
        <v>305</v>
      </c>
      <c r="I65" s="8" t="s">
        <v>102</v>
      </c>
      <c r="J65" s="8" t="s">
        <v>102</v>
      </c>
      <c r="K65" s="8">
        <v>11</v>
      </c>
      <c r="L65" s="8">
        <v>15</v>
      </c>
      <c r="M65" s="10">
        <v>36.299999999999997</v>
      </c>
      <c r="N65" s="10" t="str">
        <f t="shared" si="0"/>
        <v>Typical</v>
      </c>
      <c r="O65" s="7">
        <v>2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14</v>
      </c>
      <c r="V65" s="7">
        <v>0</v>
      </c>
      <c r="W65" s="10">
        <v>27.5</v>
      </c>
      <c r="X65" s="10">
        <v>40</v>
      </c>
      <c r="Y65" s="8">
        <v>36</v>
      </c>
      <c r="Z65" s="8">
        <v>177</v>
      </c>
      <c r="AA65" s="8" t="s">
        <v>101</v>
      </c>
      <c r="AB65" s="8">
        <f t="shared" si="1"/>
        <v>15</v>
      </c>
      <c r="AC65" s="8" t="str">
        <f t="shared" si="2"/>
        <v/>
      </c>
      <c r="AD65" s="8">
        <f t="shared" si="3"/>
        <v>1</v>
      </c>
      <c r="AE65" s="8" t="str">
        <f t="shared" si="4"/>
        <v/>
      </c>
      <c r="AF65" s="8" t="str">
        <f t="shared" si="5"/>
        <v/>
      </c>
      <c r="AG65" s="8" t="str">
        <f t="shared" si="6"/>
        <v/>
      </c>
      <c r="AH65" s="8" t="str">
        <f t="shared" si="7"/>
        <v/>
      </c>
      <c r="AI65" s="8" t="str">
        <f t="shared" si="8"/>
        <v/>
      </c>
      <c r="AJ65" s="8" t="str">
        <f t="shared" si="9"/>
        <v/>
      </c>
      <c r="AK65" s="11" t="s">
        <v>162</v>
      </c>
      <c r="AP65" s="2">
        <f t="shared" si="10"/>
        <v>1</v>
      </c>
      <c r="AQ65" s="2">
        <f t="shared" si="11"/>
        <v>0</v>
      </c>
      <c r="AR65" s="2">
        <f t="shared" si="12"/>
        <v>1</v>
      </c>
      <c r="AS65" s="2">
        <f t="shared" si="13"/>
        <v>0</v>
      </c>
      <c r="AT65" s="2">
        <f t="shared" si="14"/>
        <v>1</v>
      </c>
    </row>
    <row r="66" spans="1:46" ht="26" x14ac:dyDescent="0.3">
      <c r="A66" s="7">
        <v>65</v>
      </c>
      <c r="B66" s="7" t="s">
        <v>20</v>
      </c>
      <c r="C66" s="7" t="s">
        <v>20</v>
      </c>
      <c r="D66" s="13">
        <v>43.943442949999998</v>
      </c>
      <c r="E66" s="13">
        <v>-71.706308770000007</v>
      </c>
      <c r="F66" s="37">
        <v>282815</v>
      </c>
      <c r="G66" s="37">
        <v>4869152</v>
      </c>
      <c r="H66" s="7">
        <v>288</v>
      </c>
      <c r="I66" s="7" t="s">
        <v>102</v>
      </c>
      <c r="J66" s="7"/>
      <c r="K66" s="7">
        <v>4</v>
      </c>
      <c r="L66" s="7">
        <v>4</v>
      </c>
      <c r="M66" s="14">
        <v>50.5</v>
      </c>
      <c r="N66" s="10" t="str">
        <f t="shared" ref="N66:N68" si="15">IF(O66&gt;10,"Bh",IF(U66&gt;10,"Typical",""))</f>
        <v>Typical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16</v>
      </c>
      <c r="V66" s="7">
        <v>0</v>
      </c>
      <c r="W66" s="7"/>
      <c r="X66" s="7"/>
      <c r="Y66" s="7"/>
      <c r="Z66" s="7"/>
      <c r="AA66" s="7"/>
      <c r="AB66" s="8" t="str">
        <f t="shared" si="1"/>
        <v/>
      </c>
      <c r="AC66" s="8" t="str">
        <f t="shared" si="2"/>
        <v/>
      </c>
      <c r="AD66" s="8" t="str">
        <f t="shared" si="3"/>
        <v/>
      </c>
      <c r="AE66" s="8" t="str">
        <f t="shared" si="4"/>
        <v/>
      </c>
      <c r="AF66" s="8" t="str">
        <f t="shared" si="5"/>
        <v/>
      </c>
      <c r="AG66" s="8" t="str">
        <f t="shared" si="6"/>
        <v/>
      </c>
      <c r="AH66" s="8">
        <f t="shared" si="7"/>
        <v>1</v>
      </c>
      <c r="AI66" s="8" t="str">
        <f t="shared" si="8"/>
        <v/>
      </c>
      <c r="AJ66" s="8" t="str">
        <f t="shared" si="9"/>
        <v/>
      </c>
      <c r="AK66" s="11" t="s">
        <v>163</v>
      </c>
      <c r="AP66" s="2">
        <f t="shared" si="10"/>
        <v>0</v>
      </c>
      <c r="AQ66" s="2">
        <f t="shared" si="11"/>
        <v>1</v>
      </c>
      <c r="AR66" s="2">
        <f t="shared" si="12"/>
        <v>0</v>
      </c>
      <c r="AS66" s="2">
        <f t="shared" si="13"/>
        <v>1</v>
      </c>
      <c r="AT66" s="2">
        <f t="shared" si="14"/>
        <v>1</v>
      </c>
    </row>
    <row r="67" spans="1:46" x14ac:dyDescent="0.3">
      <c r="A67" s="7">
        <v>66</v>
      </c>
      <c r="B67" s="7" t="s">
        <v>19</v>
      </c>
      <c r="C67" s="7" t="s">
        <v>19</v>
      </c>
      <c r="D67" s="13">
        <v>43.943956759999999</v>
      </c>
      <c r="E67" s="13">
        <v>-71.706282250000001</v>
      </c>
      <c r="F67" s="37">
        <v>282819</v>
      </c>
      <c r="G67" s="37">
        <v>4869209</v>
      </c>
      <c r="H67" s="7">
        <v>289</v>
      </c>
      <c r="I67" s="7" t="s">
        <v>102</v>
      </c>
      <c r="J67" s="7"/>
      <c r="K67" s="7">
        <v>4</v>
      </c>
      <c r="L67" s="7">
        <v>4</v>
      </c>
      <c r="M67" s="14">
        <v>59.7</v>
      </c>
      <c r="N67" s="10" t="str">
        <f t="shared" si="15"/>
        <v>Bh</v>
      </c>
      <c r="O67" s="7">
        <v>13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3</v>
      </c>
      <c r="V67" s="7">
        <v>0</v>
      </c>
      <c r="W67" s="7"/>
      <c r="X67" s="7"/>
      <c r="Y67" s="7"/>
      <c r="Z67" s="7"/>
      <c r="AA67" s="7" t="s">
        <v>101</v>
      </c>
      <c r="AB67" s="8">
        <f t="shared" ref="AB67:AB69" si="16">IF(AA67="yes",L67,"")</f>
        <v>4</v>
      </c>
      <c r="AC67" s="8">
        <f t="shared" ref="AC67:AC69" si="17">IF($AA67="yes",IF($N67="Bh",1,""),"")</f>
        <v>1</v>
      </c>
      <c r="AD67" s="8" t="str">
        <f t="shared" ref="AD67:AD69" si="18">IF($AA67="yes",IF(N67="Typical",1,""),"")</f>
        <v/>
      </c>
      <c r="AE67" s="8" t="str">
        <f t="shared" ref="AE67:AE69" si="19">IF($AA67="yes",IF($N67="mixed",1,""),"")</f>
        <v/>
      </c>
      <c r="AF67" s="8" t="str">
        <f t="shared" ref="AF67:AF69" si="20">IF($AA67="yes",IF($N67="unknown",1,""),"")</f>
        <v/>
      </c>
      <c r="AG67" s="8" t="str">
        <f t="shared" ref="AG67:AG69" si="21">IF($AA67&lt;&gt;"yes",IF($N67="Bh",1,""),"")</f>
        <v/>
      </c>
      <c r="AH67" s="8" t="str">
        <f t="shared" ref="AH67:AH69" si="22">IF($AA67&lt;&gt;"yes",IF($N67="Typical",1,""),"")</f>
        <v/>
      </c>
      <c r="AI67" s="8" t="str">
        <f t="shared" ref="AI67:AI69" si="23">IF($AA67&lt;&gt;"yes",IF($N67="mixed",1,""),"")</f>
        <v/>
      </c>
      <c r="AJ67" s="8" t="str">
        <f t="shared" ref="AJ67:AJ69" si="24">IF($AA67&lt;&gt;"yes",IF($N67="unknown",1,""),"")</f>
        <v/>
      </c>
      <c r="AK67" s="11" t="s">
        <v>164</v>
      </c>
      <c r="AP67" s="2">
        <f t="shared" ref="AP67:AP69" si="25">IF(AA67="yes",1,0)</f>
        <v>1</v>
      </c>
      <c r="AQ67" s="2">
        <f t="shared" ref="AQ67:AQ69" si="26">IF(AA67&lt;&gt;"yes",1,0)</f>
        <v>0</v>
      </c>
      <c r="AR67" s="2">
        <f t="shared" ref="AR67:AR69" si="27">SUM(AC67:AF67)</f>
        <v>1</v>
      </c>
      <c r="AS67" s="2">
        <f t="shared" ref="AS67:AS69" si="28">SUM(AG67:AJ67)</f>
        <v>0</v>
      </c>
      <c r="AT67" s="2">
        <f t="shared" ref="AT67:AT69" si="29">SUM(AR67:AS67)</f>
        <v>1</v>
      </c>
    </row>
    <row r="68" spans="1:46" x14ac:dyDescent="0.3">
      <c r="A68" s="7">
        <v>67</v>
      </c>
      <c r="B68" s="7" t="s">
        <v>13</v>
      </c>
      <c r="C68" s="7" t="s">
        <v>13</v>
      </c>
      <c r="D68" s="13">
        <v>43.948526219999998</v>
      </c>
      <c r="E68" s="13">
        <v>-71.705318340000005</v>
      </c>
      <c r="F68" s="37">
        <v>282913</v>
      </c>
      <c r="G68" s="37">
        <v>4869714</v>
      </c>
      <c r="H68" s="7">
        <v>304</v>
      </c>
      <c r="I68" s="7" t="s">
        <v>102</v>
      </c>
      <c r="J68" s="7"/>
      <c r="K68" s="7">
        <v>10</v>
      </c>
      <c r="L68" s="7">
        <v>15</v>
      </c>
      <c r="M68" s="14">
        <v>52</v>
      </c>
      <c r="N68" s="10" t="str">
        <f t="shared" si="15"/>
        <v>Bh</v>
      </c>
      <c r="O68" s="7">
        <v>13</v>
      </c>
      <c r="P68" s="7">
        <v>0</v>
      </c>
      <c r="Q68" s="7">
        <v>1</v>
      </c>
      <c r="R68" s="7">
        <v>0</v>
      </c>
      <c r="S68" s="7">
        <v>0</v>
      </c>
      <c r="T68" s="7">
        <v>0</v>
      </c>
      <c r="U68" s="7">
        <v>2</v>
      </c>
      <c r="V68" s="7">
        <v>0</v>
      </c>
      <c r="W68" s="7"/>
      <c r="X68" s="7"/>
      <c r="Y68" s="7"/>
      <c r="Z68" s="7"/>
      <c r="AA68" s="7"/>
      <c r="AB68" s="8" t="str">
        <f t="shared" si="16"/>
        <v/>
      </c>
      <c r="AC68" s="8" t="str">
        <f t="shared" si="17"/>
        <v/>
      </c>
      <c r="AD68" s="8" t="str">
        <f t="shared" si="18"/>
        <v/>
      </c>
      <c r="AE68" s="8" t="str">
        <f t="shared" si="19"/>
        <v/>
      </c>
      <c r="AF68" s="8" t="str">
        <f t="shared" si="20"/>
        <v/>
      </c>
      <c r="AG68" s="8">
        <f t="shared" si="21"/>
        <v>1</v>
      </c>
      <c r="AH68" s="8" t="str">
        <f t="shared" si="22"/>
        <v/>
      </c>
      <c r="AI68" s="8" t="str">
        <f t="shared" si="23"/>
        <v/>
      </c>
      <c r="AJ68" s="8" t="str">
        <f t="shared" si="24"/>
        <v/>
      </c>
      <c r="AK68" s="11" t="s">
        <v>165</v>
      </c>
      <c r="AP68" s="2">
        <f t="shared" si="25"/>
        <v>0</v>
      </c>
      <c r="AQ68" s="2">
        <f t="shared" si="26"/>
        <v>1</v>
      </c>
      <c r="AR68" s="2">
        <f t="shared" si="27"/>
        <v>0</v>
      </c>
      <c r="AS68" s="2">
        <f t="shared" si="28"/>
        <v>1</v>
      </c>
      <c r="AT68" s="2">
        <f t="shared" si="29"/>
        <v>1</v>
      </c>
    </row>
    <row r="69" spans="1:46" x14ac:dyDescent="0.3">
      <c r="A69" s="7">
        <v>68</v>
      </c>
      <c r="B69" s="7" t="s">
        <v>18</v>
      </c>
      <c r="C69" s="7" t="s">
        <v>18</v>
      </c>
      <c r="D69" s="13">
        <v>43.944054960000003</v>
      </c>
      <c r="E69" s="13">
        <v>-71.705177710000001</v>
      </c>
      <c r="F69" s="37">
        <v>282908</v>
      </c>
      <c r="G69" s="37">
        <v>4869217</v>
      </c>
      <c r="H69" s="7">
        <v>276</v>
      </c>
      <c r="I69" s="7" t="s">
        <v>102</v>
      </c>
      <c r="J69" s="7"/>
      <c r="K69" s="7">
        <v>12</v>
      </c>
      <c r="L69" s="7">
        <v>12</v>
      </c>
      <c r="M69" s="14">
        <v>31.2</v>
      </c>
      <c r="N69" s="10" t="s">
        <v>57</v>
      </c>
      <c r="O69" s="7">
        <v>8</v>
      </c>
      <c r="P69" s="7">
        <v>6</v>
      </c>
      <c r="Q69" s="7">
        <v>0</v>
      </c>
      <c r="R69" s="7">
        <v>1</v>
      </c>
      <c r="S69" s="7">
        <v>1</v>
      </c>
      <c r="T69" s="7">
        <v>0</v>
      </c>
      <c r="U69" s="7">
        <v>0</v>
      </c>
      <c r="V69" s="7">
        <v>0</v>
      </c>
      <c r="W69" s="7"/>
      <c r="X69" s="7"/>
      <c r="Y69" s="7"/>
      <c r="Z69" s="7"/>
      <c r="AA69" s="7" t="s">
        <v>101</v>
      </c>
      <c r="AB69" s="8">
        <f t="shared" si="16"/>
        <v>12</v>
      </c>
      <c r="AC69" s="8">
        <f t="shared" si="17"/>
        <v>1</v>
      </c>
      <c r="AD69" s="8" t="str">
        <f t="shared" si="18"/>
        <v/>
      </c>
      <c r="AE69" s="8" t="str">
        <f t="shared" si="19"/>
        <v/>
      </c>
      <c r="AF69" s="8" t="str">
        <f t="shared" si="20"/>
        <v/>
      </c>
      <c r="AG69" s="8" t="str">
        <f t="shared" si="21"/>
        <v/>
      </c>
      <c r="AH69" s="8" t="str">
        <f t="shared" si="22"/>
        <v/>
      </c>
      <c r="AI69" s="8" t="str">
        <f t="shared" si="23"/>
        <v/>
      </c>
      <c r="AJ69" s="8" t="str">
        <f t="shared" si="24"/>
        <v/>
      </c>
      <c r="AK69" s="11" t="s">
        <v>166</v>
      </c>
      <c r="AP69" s="2">
        <f t="shared" si="25"/>
        <v>1</v>
      </c>
      <c r="AQ69" s="2">
        <f t="shared" si="26"/>
        <v>0</v>
      </c>
      <c r="AR69" s="2">
        <f t="shared" si="27"/>
        <v>1</v>
      </c>
      <c r="AS69" s="2">
        <f t="shared" si="28"/>
        <v>0</v>
      </c>
      <c r="AT69" s="2">
        <f t="shared" si="29"/>
        <v>1</v>
      </c>
    </row>
    <row r="71" spans="1:46" x14ac:dyDescent="0.3">
      <c r="J71" s="2" t="s">
        <v>215</v>
      </c>
      <c r="K71" s="65">
        <f>AVERAGE(K$2:K$69)</f>
        <v>6.6764705882352944</v>
      </c>
      <c r="L71" s="65">
        <f t="shared" ref="L71:M71" si="30">AVERAGE(L$2:L$69)</f>
        <v>9.3235294117647065</v>
      </c>
      <c r="M71" s="65">
        <f t="shared" si="30"/>
        <v>55.943283582089542</v>
      </c>
      <c r="W71" s="65">
        <f t="shared" ref="W71" si="31">AVERAGE(W$2:W$69)</f>
        <v>17.857142857142858</v>
      </c>
      <c r="AA71" s="2" t="s">
        <v>175</v>
      </c>
      <c r="AB71" s="2">
        <f>SUM(AB2:AB69)</f>
        <v>308</v>
      </c>
      <c r="AC71" s="2">
        <f t="shared" ref="AC71:AJ71" si="32">SUM(AC2:AC69)</f>
        <v>9</v>
      </c>
      <c r="AD71" s="2">
        <f t="shared" si="32"/>
        <v>10</v>
      </c>
      <c r="AE71" s="2">
        <f t="shared" si="32"/>
        <v>9</v>
      </c>
      <c r="AF71" s="2">
        <f t="shared" si="32"/>
        <v>4</v>
      </c>
      <c r="AG71" s="2">
        <f t="shared" si="32"/>
        <v>12</v>
      </c>
      <c r="AH71" s="2">
        <f t="shared" si="32"/>
        <v>10</v>
      </c>
      <c r="AI71" s="2">
        <f t="shared" si="32"/>
        <v>11</v>
      </c>
      <c r="AJ71" s="2">
        <f t="shared" si="32"/>
        <v>2</v>
      </c>
    </row>
    <row r="72" spans="1:46" x14ac:dyDescent="0.3">
      <c r="J72" s="2" t="s">
        <v>201</v>
      </c>
      <c r="K72" s="2">
        <f>MIN(K$2:K$69)</f>
        <v>4</v>
      </c>
      <c r="L72" s="2">
        <f t="shared" ref="L72:M72" si="33">MIN(L$2:L$69)</f>
        <v>4</v>
      </c>
      <c r="M72" s="2">
        <f t="shared" si="33"/>
        <v>31.2</v>
      </c>
      <c r="W72" s="2">
        <f t="shared" ref="W72" si="34">MIN(W$2:W$69)</f>
        <v>7.5</v>
      </c>
      <c r="AA72" s="2" t="s">
        <v>211</v>
      </c>
      <c r="AB72" s="2">
        <f>COUNT(AB2:AB69)</f>
        <v>32</v>
      </c>
      <c r="AF72" s="2">
        <f>SUM(AC71:AF71)</f>
        <v>32</v>
      </c>
      <c r="AJ72" s="2">
        <f>SUM(AG71:AJ71)</f>
        <v>35</v>
      </c>
    </row>
    <row r="73" spans="1:46" x14ac:dyDescent="0.3">
      <c r="J73" s="2" t="s">
        <v>202</v>
      </c>
      <c r="K73" s="2">
        <f>MAX(K$2:K$69)</f>
        <v>13</v>
      </c>
      <c r="L73" s="2">
        <f t="shared" ref="L73:M73" si="35">MAX(L$2:L$69)</f>
        <v>21</v>
      </c>
      <c r="M73" s="2">
        <f t="shared" si="35"/>
        <v>99.4</v>
      </c>
      <c r="W73" s="2">
        <f t="shared" ref="W73" si="36">MAX(W$2:W$69)</f>
        <v>42.5</v>
      </c>
    </row>
    <row r="74" spans="1:46" x14ac:dyDescent="0.3">
      <c r="J74" s="2" t="s">
        <v>216</v>
      </c>
      <c r="K74" s="2">
        <f>MEDIAN(K$2:K$69)</f>
        <v>6</v>
      </c>
      <c r="L74" s="2">
        <f t="shared" ref="L74:M74" si="37">MEDIAN(L$2:L$69)</f>
        <v>9</v>
      </c>
      <c r="M74" s="2">
        <f t="shared" si="37"/>
        <v>53.7</v>
      </c>
      <c r="W74" s="2">
        <f t="shared" ref="W74" si="38">MEDIAN(W$2:W$69)</f>
        <v>15</v>
      </c>
    </row>
  </sheetData>
  <mergeCells count="1">
    <mergeCell ref="AM1:AN1"/>
  </mergeCells>
  <conditionalFormatting sqref="AA2:AA69">
    <cfRule type="containsText" dxfId="2" priority="6" operator="containsText" text="yes">
      <formula>NOT(ISERROR(SEARCH("yes",AA2)))</formula>
    </cfRule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:AT6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:J69">
    <cfRule type="containsText" dxfId="1" priority="3" operator="containsText" text="yes">
      <formula>NOT(ISERROR(SEARCH("yes",J2)))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:I69">
    <cfRule type="containsText" dxfId="0" priority="1" operator="containsText" text="yes">
      <formula>NOT(ISERROR(SEARCH("yes",I2)))</formula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9"/>
  <sheetViews>
    <sheetView zoomScale="95" zoomScaleNormal="95" workbookViewId="0">
      <selection activeCell="AA29" sqref="AA29"/>
    </sheetView>
  </sheetViews>
  <sheetFormatPr defaultColWidth="8.83203125" defaultRowHeight="13" x14ac:dyDescent="0.3"/>
  <cols>
    <col min="1" max="1" width="6.9140625" style="2" customWidth="1"/>
    <col min="2" max="3" width="8.83203125" style="2" customWidth="1"/>
    <col min="4" max="4" width="10.4140625" style="2" bestFit="1" customWidth="1"/>
    <col min="5" max="5" width="11" style="2" bestFit="1" customWidth="1"/>
    <col min="6" max="7" width="11" style="2" customWidth="1"/>
    <col min="8" max="10" width="8.83203125" style="1"/>
    <col min="11" max="11" width="10.83203125" style="2" bestFit="1" customWidth="1"/>
    <col min="12" max="12" width="11.5" style="2" bestFit="1" customWidth="1"/>
    <col min="13" max="16384" width="8.83203125" style="1"/>
  </cols>
  <sheetData>
    <row r="1" spans="1:19" ht="13.5" thickTop="1" x14ac:dyDescent="0.3">
      <c r="A1" s="3" t="str">
        <f>Attributes!A1</f>
        <v>Number</v>
      </c>
      <c r="B1" s="3" t="str">
        <f>Attributes!B1</f>
        <v>Name.Matt</v>
      </c>
      <c r="C1" s="3" t="str">
        <f>Attributes!C1</f>
        <v>Name.Nat</v>
      </c>
      <c r="D1" s="3" t="str">
        <f>Attributes!D1</f>
        <v>Latitude</v>
      </c>
      <c r="E1" s="3" t="str">
        <f>Attributes!E1</f>
        <v>Longitude</v>
      </c>
      <c r="F1" s="3" t="str">
        <f>Attributes!F1</f>
        <v>UTM.easting</v>
      </c>
      <c r="G1" s="3" t="str">
        <f>Attributes!G1</f>
        <v>UTM.northing</v>
      </c>
      <c r="H1" s="41" t="s">
        <v>196</v>
      </c>
      <c r="I1" s="41" t="s">
        <v>197</v>
      </c>
      <c r="J1" s="41" t="str">
        <f>F1</f>
        <v>UTM.easting</v>
      </c>
      <c r="K1" s="42" t="s">
        <v>199</v>
      </c>
      <c r="L1" s="42" t="s">
        <v>200</v>
      </c>
      <c r="N1" s="1" t="s">
        <v>201</v>
      </c>
      <c r="O1" s="1" t="s">
        <v>202</v>
      </c>
      <c r="P1" s="1" t="s">
        <v>205</v>
      </c>
      <c r="Q1" s="1" t="s">
        <v>206</v>
      </c>
    </row>
    <row r="2" spans="1:19" x14ac:dyDescent="0.3">
      <c r="A2" s="7">
        <f>Attributes!A2</f>
        <v>1</v>
      </c>
      <c r="B2" s="7" t="str">
        <f>Attributes!B2</f>
        <v>APZZ1</v>
      </c>
      <c r="C2" s="7" t="str">
        <f>Attributes!C2</f>
        <v>APZZ1</v>
      </c>
      <c r="D2" s="7">
        <f>Attributes!D2</f>
        <v>43.934016460000002</v>
      </c>
      <c r="E2" s="7">
        <f>Attributes!E2</f>
        <v>-71.775698390000002</v>
      </c>
      <c r="F2" s="7">
        <f>Attributes!F2</f>
        <v>277211</v>
      </c>
      <c r="G2" s="7">
        <f>Attributes!G2</f>
        <v>4868290</v>
      </c>
      <c r="H2" s="7">
        <f>Attributes!AP2</f>
        <v>0</v>
      </c>
      <c r="I2" s="7">
        <f>Attributes!AQ2</f>
        <v>1</v>
      </c>
      <c r="J2" s="1">
        <f>F2-N$4</f>
        <v>211</v>
      </c>
      <c r="K2" s="2">
        <f>IF(H2=1,$G2-N$5,-1000)</f>
        <v>-1000</v>
      </c>
      <c r="L2" s="2">
        <f>IF(I2=1,$G2-N$5,-1000)</f>
        <v>290</v>
      </c>
      <c r="M2" s="1" t="s">
        <v>203</v>
      </c>
      <c r="N2" s="1">
        <f>MIN(J2:J69)</f>
        <v>211</v>
      </c>
      <c r="O2" s="1">
        <f>MAX(J2:J69)</f>
        <v>5913</v>
      </c>
      <c r="P2" s="1">
        <v>276000</v>
      </c>
      <c r="Q2" s="1">
        <v>284000</v>
      </c>
      <c r="R2" s="1">
        <f>Q2-P2</f>
        <v>8000</v>
      </c>
      <c r="S2" s="1">
        <f>O2-N2</f>
        <v>5702</v>
      </c>
    </row>
    <row r="3" spans="1:19" x14ac:dyDescent="0.3">
      <c r="A3" s="7">
        <f>Attributes!A3</f>
        <v>2</v>
      </c>
      <c r="B3" s="7" t="str">
        <f>Attributes!B3</f>
        <v>SWIFT2119 10c Ash</v>
      </c>
      <c r="C3" s="7" t="str">
        <f>Attributes!C3</f>
        <v xml:space="preserve">SWIFT2119 </v>
      </c>
      <c r="D3" s="7">
        <f>Attributes!D3</f>
        <v>43.932858000000003</v>
      </c>
      <c r="E3" s="7">
        <f>Attributes!E3</f>
        <v>-71.773078979999994</v>
      </c>
      <c r="F3" s="7">
        <f>Attributes!F3</f>
        <v>277417</v>
      </c>
      <c r="G3" s="7">
        <f>Attributes!G3</f>
        <v>4868154</v>
      </c>
      <c r="H3" s="7">
        <f>Attributes!AP3</f>
        <v>1</v>
      </c>
      <c r="I3" s="7">
        <f>Attributes!AQ3</f>
        <v>0</v>
      </c>
      <c r="J3" s="1">
        <f t="shared" ref="J3:J66" si="0">F3-N$4</f>
        <v>417</v>
      </c>
      <c r="K3" s="2">
        <f t="shared" ref="K3:K66" si="1">IF(H3=1,$G3-N$5,-1000)</f>
        <v>154</v>
      </c>
      <c r="L3" s="2">
        <f t="shared" ref="L3:L66" si="2">IF(I3=1,$G3-N$5,-1000)</f>
        <v>-1000</v>
      </c>
      <c r="M3" s="1" t="s">
        <v>204</v>
      </c>
      <c r="N3" s="1">
        <f>MIN(G2:G69)</f>
        <v>4868045</v>
      </c>
      <c r="O3" s="1">
        <f>MAX(G2:G69)</f>
        <v>4870012</v>
      </c>
      <c r="P3" s="1">
        <v>4868000</v>
      </c>
      <c r="Q3" s="1">
        <v>4870000</v>
      </c>
      <c r="R3" s="1">
        <f>Q3-P3</f>
        <v>2000</v>
      </c>
      <c r="S3" s="1">
        <f>O3-N3</f>
        <v>1967</v>
      </c>
    </row>
    <row r="4" spans="1:19" x14ac:dyDescent="0.3">
      <c r="A4" s="7">
        <f>Attributes!A4</f>
        <v>3</v>
      </c>
      <c r="B4" s="7" t="str">
        <f>Attributes!B4</f>
        <v>ASH25</v>
      </c>
      <c r="C4" s="7" t="str">
        <f>Attributes!C4</f>
        <v>ASH25</v>
      </c>
      <c r="D4" s="7">
        <f>Attributes!D4</f>
        <v>43.934139003977101</v>
      </c>
      <c r="E4" s="7">
        <f>Attributes!E4</f>
        <v>-71.756353983655501</v>
      </c>
      <c r="F4" s="7">
        <f>Attributes!F4</f>
        <v>278764</v>
      </c>
      <c r="G4" s="7">
        <f>Attributes!G4</f>
        <v>4868252</v>
      </c>
      <c r="H4" s="7">
        <f>Attributes!AP4</f>
        <v>1</v>
      </c>
      <c r="I4" s="7">
        <f>Attributes!AQ4</f>
        <v>0</v>
      </c>
      <c r="J4" s="1">
        <f t="shared" si="0"/>
        <v>1764</v>
      </c>
      <c r="K4" s="2">
        <f t="shared" si="1"/>
        <v>252</v>
      </c>
      <c r="L4" s="2">
        <f t="shared" si="2"/>
        <v>-1000</v>
      </c>
      <c r="M4" s="1" t="s">
        <v>207</v>
      </c>
      <c r="N4" s="1">
        <f>277000</f>
        <v>277000</v>
      </c>
      <c r="S4" s="1">
        <f>S2/S3</f>
        <v>2.8988307066598882</v>
      </c>
    </row>
    <row r="5" spans="1:19" x14ac:dyDescent="0.3">
      <c r="A5" s="7">
        <f>Attributes!A5</f>
        <v>4</v>
      </c>
      <c r="B5" s="7" t="str">
        <f>Attributes!B5</f>
        <v>ASH26</v>
      </c>
      <c r="C5" s="7" t="str">
        <f>Attributes!C5</f>
        <v>ASH26</v>
      </c>
      <c r="D5" s="7">
        <f>Attributes!D5</f>
        <v>43.933576997369499</v>
      </c>
      <c r="E5" s="7">
        <f>Attributes!E5</f>
        <v>-71.755603970959697</v>
      </c>
      <c r="F5" s="7">
        <f>Attributes!F5</f>
        <v>278822</v>
      </c>
      <c r="G5" s="7">
        <f>Attributes!G5</f>
        <v>4868187</v>
      </c>
      <c r="H5" s="7">
        <f>Attributes!AP5</f>
        <v>0</v>
      </c>
      <c r="I5" s="7">
        <f>Attributes!AQ5</f>
        <v>1</v>
      </c>
      <c r="J5" s="1">
        <f t="shared" si="0"/>
        <v>1822</v>
      </c>
      <c r="K5" s="2">
        <f t="shared" si="1"/>
        <v>-1000</v>
      </c>
      <c r="L5" s="2">
        <f t="shared" si="2"/>
        <v>187</v>
      </c>
      <c r="M5" s="1" t="s">
        <v>208</v>
      </c>
      <c r="N5" s="1">
        <f>4868000</f>
        <v>4868000</v>
      </c>
    </row>
    <row r="6" spans="1:19" x14ac:dyDescent="0.3">
      <c r="A6" s="7">
        <f>Attributes!A6</f>
        <v>5</v>
      </c>
      <c r="B6" s="7" t="str">
        <f>Attributes!B6</f>
        <v>ASH27</v>
      </c>
      <c r="C6" s="7" t="str">
        <f>Attributes!C6</f>
        <v>ASH27</v>
      </c>
      <c r="D6" s="7">
        <f>Attributes!D6</f>
        <v>43.932347036898101</v>
      </c>
      <c r="E6" s="7">
        <f>Attributes!E6</f>
        <v>-71.753569012507697</v>
      </c>
      <c r="F6" s="7">
        <f>Attributes!F6</f>
        <v>278981</v>
      </c>
      <c r="G6" s="7">
        <f>Attributes!G6</f>
        <v>4868045</v>
      </c>
      <c r="H6" s="7">
        <f>Attributes!AP6</f>
        <v>0</v>
      </c>
      <c r="I6" s="7">
        <f>Attributes!AQ6</f>
        <v>1</v>
      </c>
      <c r="J6" s="1">
        <f t="shared" si="0"/>
        <v>1981</v>
      </c>
      <c r="K6" s="2">
        <f t="shared" si="1"/>
        <v>-1000</v>
      </c>
      <c r="L6" s="2">
        <f t="shared" si="2"/>
        <v>45</v>
      </c>
    </row>
    <row r="7" spans="1:19" x14ac:dyDescent="0.3">
      <c r="A7" s="7">
        <f>Attributes!A7</f>
        <v>6</v>
      </c>
      <c r="B7" s="7" t="str">
        <f>Attributes!B7</f>
        <v>ASH28</v>
      </c>
      <c r="C7" s="7" t="str">
        <f>Attributes!C7</f>
        <v>ASH28</v>
      </c>
      <c r="D7" s="7">
        <f>Attributes!D7</f>
        <v>43.933572974055998</v>
      </c>
      <c r="E7" s="7">
        <f>Attributes!E7</f>
        <v>-71.752378027886095</v>
      </c>
      <c r="F7" s="7">
        <f>Attributes!F7</f>
        <v>279081</v>
      </c>
      <c r="G7" s="7">
        <f>Attributes!G7</f>
        <v>4868178</v>
      </c>
      <c r="H7" s="7">
        <f>Attributes!AP7</f>
        <v>1</v>
      </c>
      <c r="I7" s="7">
        <f>Attributes!AQ7</f>
        <v>0</v>
      </c>
      <c r="J7" s="1">
        <f t="shared" si="0"/>
        <v>2081</v>
      </c>
      <c r="K7" s="2">
        <f t="shared" si="1"/>
        <v>178</v>
      </c>
      <c r="L7" s="2">
        <f t="shared" si="2"/>
        <v>-1000</v>
      </c>
      <c r="N7" s="1">
        <f>G2-N5</f>
        <v>290</v>
      </c>
    </row>
    <row r="8" spans="1:19" x14ac:dyDescent="0.3">
      <c r="A8" s="7">
        <f>Attributes!A8</f>
        <v>7</v>
      </c>
      <c r="B8" s="7" t="str">
        <f>Attributes!B8</f>
        <v>ASH23</v>
      </c>
      <c r="C8" s="7" t="str">
        <f>Attributes!C8</f>
        <v>ASH23</v>
      </c>
      <c r="D8" s="7">
        <f>Attributes!D8</f>
        <v>43.936986001208403</v>
      </c>
      <c r="E8" s="7">
        <f>Attributes!E8</f>
        <v>-71.747503029182496</v>
      </c>
      <c r="F8" s="7">
        <f>Attributes!F8</f>
        <v>279485</v>
      </c>
      <c r="G8" s="7">
        <f>Attributes!G8</f>
        <v>4868544</v>
      </c>
      <c r="H8" s="7">
        <f>Attributes!AP8</f>
        <v>0</v>
      </c>
      <c r="I8" s="7">
        <f>Attributes!AQ8</f>
        <v>1</v>
      </c>
      <c r="J8" s="1">
        <f t="shared" si="0"/>
        <v>2485</v>
      </c>
      <c r="K8" s="2">
        <f t="shared" si="1"/>
        <v>-1000</v>
      </c>
      <c r="L8" s="2">
        <f t="shared" si="2"/>
        <v>544</v>
      </c>
    </row>
    <row r="9" spans="1:19" x14ac:dyDescent="0.3">
      <c r="A9" s="7">
        <f>Attributes!A9</f>
        <v>8</v>
      </c>
      <c r="B9" s="7" t="str">
        <f>Attributes!B9</f>
        <v>APB9</v>
      </c>
      <c r="C9" s="7" t="str">
        <f>Attributes!C9</f>
        <v>APB9</v>
      </c>
      <c r="D9" s="7">
        <f>Attributes!D9</f>
        <v>43.937094289999997</v>
      </c>
      <c r="E9" s="7">
        <f>Attributes!E9</f>
        <v>-71.747459750000004</v>
      </c>
      <c r="F9" s="7">
        <f>Attributes!F9</f>
        <v>279489</v>
      </c>
      <c r="G9" s="7">
        <f>Attributes!G9</f>
        <v>4868556</v>
      </c>
      <c r="H9" s="7">
        <f>Attributes!AP9</f>
        <v>1</v>
      </c>
      <c r="I9" s="7">
        <f>Attributes!AQ9</f>
        <v>0</v>
      </c>
      <c r="J9" s="1">
        <f t="shared" si="0"/>
        <v>2489</v>
      </c>
      <c r="K9" s="2">
        <f t="shared" si="1"/>
        <v>556</v>
      </c>
      <c r="L9" s="2">
        <f t="shared" si="2"/>
        <v>-1000</v>
      </c>
    </row>
    <row r="10" spans="1:19" x14ac:dyDescent="0.3">
      <c r="A10" s="7">
        <f>Attributes!A10</f>
        <v>9</v>
      </c>
      <c r="B10" s="7" t="str">
        <f>Attributes!B10</f>
        <v>ASH22</v>
      </c>
      <c r="C10" s="7" t="str">
        <f>Attributes!C10</f>
        <v>ASH22</v>
      </c>
      <c r="D10" s="7">
        <f>Attributes!D10</f>
        <v>43.936849962919901</v>
      </c>
      <c r="E10" s="7">
        <f>Attributes!E10</f>
        <v>-71.746068969368906</v>
      </c>
      <c r="F10" s="7">
        <f>Attributes!F10</f>
        <v>279600</v>
      </c>
      <c r="G10" s="7">
        <f>Attributes!G10</f>
        <v>4868525</v>
      </c>
      <c r="H10" s="7">
        <f>Attributes!AP10</f>
        <v>0</v>
      </c>
      <c r="I10" s="7">
        <f>Attributes!AQ10</f>
        <v>1</v>
      </c>
      <c r="J10" s="1">
        <f t="shared" si="0"/>
        <v>2600</v>
      </c>
      <c r="K10" s="2">
        <f t="shared" si="1"/>
        <v>-1000</v>
      </c>
      <c r="L10" s="2">
        <f t="shared" si="2"/>
        <v>525</v>
      </c>
    </row>
    <row r="11" spans="1:19" x14ac:dyDescent="0.3">
      <c r="A11" s="7">
        <f>Attributes!A11</f>
        <v>10</v>
      </c>
      <c r="B11" s="7" t="str">
        <f>Attributes!B11</f>
        <v>APB8</v>
      </c>
      <c r="C11" s="7" t="str">
        <f>Attributes!C11</f>
        <v>APB8</v>
      </c>
      <c r="D11" s="7">
        <f>Attributes!D11</f>
        <v>43.936882590000003</v>
      </c>
      <c r="E11" s="7">
        <f>Attributes!E11</f>
        <v>-71.74578047</v>
      </c>
      <c r="F11" s="7">
        <f>Attributes!F11</f>
        <v>279623</v>
      </c>
      <c r="G11" s="7">
        <f>Attributes!G11</f>
        <v>4868528</v>
      </c>
      <c r="H11" s="7">
        <f>Attributes!AP11</f>
        <v>1</v>
      </c>
      <c r="I11" s="7">
        <f>Attributes!AQ11</f>
        <v>0</v>
      </c>
      <c r="J11" s="1">
        <f t="shared" si="0"/>
        <v>2623</v>
      </c>
      <c r="K11" s="2">
        <f t="shared" si="1"/>
        <v>528</v>
      </c>
      <c r="L11" s="2">
        <f t="shared" si="2"/>
        <v>-1000</v>
      </c>
    </row>
    <row r="12" spans="1:19" x14ac:dyDescent="0.3">
      <c r="A12" s="7">
        <f>Attributes!A12</f>
        <v>11</v>
      </c>
      <c r="B12" s="7" t="str">
        <f>Attributes!B12</f>
        <v>APB7</v>
      </c>
      <c r="C12" s="7" t="str">
        <f>Attributes!C12</f>
        <v>APB7</v>
      </c>
      <c r="D12" s="7">
        <f>Attributes!D12</f>
        <v>43.936584600000003</v>
      </c>
      <c r="E12" s="7">
        <f>Attributes!E12</f>
        <v>-71.74544281</v>
      </c>
      <c r="F12" s="7">
        <f>Attributes!F12</f>
        <v>279649</v>
      </c>
      <c r="G12" s="7">
        <f>Attributes!G12</f>
        <v>4868494</v>
      </c>
      <c r="H12" s="7">
        <f>Attributes!AP12</f>
        <v>0</v>
      </c>
      <c r="I12" s="7">
        <f>Attributes!AQ12</f>
        <v>1</v>
      </c>
      <c r="J12" s="1">
        <f t="shared" si="0"/>
        <v>2649</v>
      </c>
      <c r="K12" s="2">
        <f t="shared" si="1"/>
        <v>-1000</v>
      </c>
      <c r="L12" s="2">
        <f t="shared" si="2"/>
        <v>494</v>
      </c>
    </row>
    <row r="13" spans="1:19" x14ac:dyDescent="0.3">
      <c r="A13" s="7">
        <f>Attributes!A13</f>
        <v>12</v>
      </c>
      <c r="B13" s="7" t="str">
        <f>Attributes!B13</f>
        <v>ASH24</v>
      </c>
      <c r="C13" s="7" t="str">
        <f>Attributes!C13</f>
        <v>ASH24</v>
      </c>
      <c r="D13" s="7">
        <f>Attributes!D13</f>
        <v>43.936231965199099</v>
      </c>
      <c r="E13" s="7">
        <f>Attributes!E13</f>
        <v>-71.745163975283504</v>
      </c>
      <c r="F13" s="7">
        <f>Attributes!F13</f>
        <v>279670</v>
      </c>
      <c r="G13" s="7">
        <f>Attributes!G13</f>
        <v>4868454</v>
      </c>
      <c r="H13" s="7">
        <f>Attributes!AP13</f>
        <v>1</v>
      </c>
      <c r="I13" s="7">
        <f>Attributes!AQ13</f>
        <v>0</v>
      </c>
      <c r="J13" s="1">
        <f t="shared" si="0"/>
        <v>2670</v>
      </c>
      <c r="K13" s="2">
        <f t="shared" si="1"/>
        <v>454</v>
      </c>
      <c r="L13" s="2">
        <f t="shared" si="2"/>
        <v>-1000</v>
      </c>
    </row>
    <row r="14" spans="1:19" x14ac:dyDescent="0.3">
      <c r="A14" s="7">
        <f>Attributes!A14</f>
        <v>13</v>
      </c>
      <c r="B14" s="7" t="str">
        <f>Attributes!B14</f>
        <v>APB1</v>
      </c>
      <c r="C14" s="7" t="str">
        <f>Attributes!C14</f>
        <v>APB1</v>
      </c>
      <c r="D14" s="7">
        <f>Attributes!D14</f>
        <v>43.935876810000003</v>
      </c>
      <c r="E14" s="7">
        <f>Attributes!E14</f>
        <v>-71.744924330000003</v>
      </c>
      <c r="F14" s="7">
        <f>Attributes!F14</f>
        <v>279688</v>
      </c>
      <c r="G14" s="7">
        <f>Attributes!G14</f>
        <v>4868414</v>
      </c>
      <c r="H14" s="7">
        <f>Attributes!AP14</f>
        <v>1</v>
      </c>
      <c r="I14" s="7">
        <f>Attributes!AQ14</f>
        <v>0</v>
      </c>
      <c r="J14" s="1">
        <f t="shared" si="0"/>
        <v>2688</v>
      </c>
      <c r="K14" s="2">
        <f t="shared" si="1"/>
        <v>414</v>
      </c>
      <c r="L14" s="2">
        <f t="shared" si="2"/>
        <v>-1000</v>
      </c>
    </row>
    <row r="15" spans="1:19" x14ac:dyDescent="0.3">
      <c r="A15" s="7">
        <f>Attributes!A15</f>
        <v>14</v>
      </c>
      <c r="B15" s="7" t="str">
        <f>Attributes!B15</f>
        <v>APB6</v>
      </c>
      <c r="C15" s="7" t="str">
        <f>Attributes!C15</f>
        <v>APB6</v>
      </c>
      <c r="D15" s="7">
        <f>Attributes!D15</f>
        <v>43.936239530000002</v>
      </c>
      <c r="E15" s="7">
        <f>Attributes!E15</f>
        <v>-71.74481643</v>
      </c>
      <c r="F15" s="7">
        <f>Attributes!F15</f>
        <v>279698</v>
      </c>
      <c r="G15" s="7">
        <f>Attributes!G15</f>
        <v>4868454</v>
      </c>
      <c r="H15" s="7">
        <f>Attributes!AP15</f>
        <v>1</v>
      </c>
      <c r="I15" s="7">
        <f>Attributes!AQ15</f>
        <v>0</v>
      </c>
      <c r="J15" s="1">
        <f t="shared" si="0"/>
        <v>2698</v>
      </c>
      <c r="K15" s="2">
        <f t="shared" si="1"/>
        <v>454</v>
      </c>
      <c r="L15" s="2">
        <f t="shared" si="2"/>
        <v>-1000</v>
      </c>
    </row>
    <row r="16" spans="1:19" x14ac:dyDescent="0.3">
      <c r="A16" s="7">
        <f>Attributes!A16</f>
        <v>15</v>
      </c>
      <c r="B16" s="7" t="str">
        <f>Attributes!B16</f>
        <v>APB2</v>
      </c>
      <c r="C16" s="7" t="str">
        <f>Attributes!C16</f>
        <v>APB2</v>
      </c>
      <c r="D16" s="7">
        <f>Attributes!D16</f>
        <v>43.936154680000001</v>
      </c>
      <c r="E16" s="7">
        <f>Attributes!E16</f>
        <v>-71.744600730000002</v>
      </c>
      <c r="F16" s="7">
        <f>Attributes!F16</f>
        <v>279715</v>
      </c>
      <c r="G16" s="7">
        <f>Attributes!G16</f>
        <v>4868444</v>
      </c>
      <c r="H16" s="7">
        <f>Attributes!AP16</f>
        <v>0</v>
      </c>
      <c r="I16" s="7">
        <f>Attributes!AQ16</f>
        <v>1</v>
      </c>
      <c r="J16" s="1">
        <f t="shared" si="0"/>
        <v>2715</v>
      </c>
      <c r="K16" s="2">
        <f t="shared" si="1"/>
        <v>-1000</v>
      </c>
      <c r="L16" s="2">
        <f t="shared" si="2"/>
        <v>444</v>
      </c>
    </row>
    <row r="17" spans="1:12" x14ac:dyDescent="0.3">
      <c r="A17" s="7">
        <f>Attributes!A17</f>
        <v>16</v>
      </c>
      <c r="B17" s="7" t="str">
        <f>Attributes!B17</f>
        <v>APB3</v>
      </c>
      <c r="C17" s="7" t="str">
        <f>Attributes!C17</f>
        <v>APB3</v>
      </c>
      <c r="D17" s="7">
        <f>Attributes!D17</f>
        <v>43.936878010000001</v>
      </c>
      <c r="E17" s="7">
        <f>Attributes!E17</f>
        <v>-71.744098280000003</v>
      </c>
      <c r="F17" s="7">
        <f>Attributes!F17</f>
        <v>279758</v>
      </c>
      <c r="G17" s="7">
        <f>Attributes!G17</f>
        <v>4868523</v>
      </c>
      <c r="H17" s="7">
        <f>Attributes!AP17</f>
        <v>1</v>
      </c>
      <c r="I17" s="7">
        <f>Attributes!AQ17</f>
        <v>0</v>
      </c>
      <c r="J17" s="1">
        <f t="shared" si="0"/>
        <v>2758</v>
      </c>
      <c r="K17" s="2">
        <f t="shared" si="1"/>
        <v>523</v>
      </c>
      <c r="L17" s="2">
        <f t="shared" si="2"/>
        <v>-1000</v>
      </c>
    </row>
    <row r="18" spans="1:12" x14ac:dyDescent="0.3">
      <c r="A18" s="7">
        <f>Attributes!A18</f>
        <v>17</v>
      </c>
      <c r="B18" s="7" t="str">
        <f>Attributes!B18</f>
        <v>ASH21</v>
      </c>
      <c r="C18" s="7" t="str">
        <f>Attributes!C18</f>
        <v>ASH21</v>
      </c>
      <c r="D18" s="7">
        <f>Attributes!D18</f>
        <v>43.936852980405</v>
      </c>
      <c r="E18" s="7">
        <f>Attributes!E18</f>
        <v>-71.7440350167453</v>
      </c>
      <c r="F18" s="7">
        <f>Attributes!F18</f>
        <v>279763</v>
      </c>
      <c r="G18" s="7">
        <f>Attributes!G18</f>
        <v>4868520</v>
      </c>
      <c r="H18" s="7">
        <f>Attributes!AP18</f>
        <v>0</v>
      </c>
      <c r="I18" s="7">
        <f>Attributes!AQ18</f>
        <v>1</v>
      </c>
      <c r="J18" s="1">
        <f t="shared" si="0"/>
        <v>2763</v>
      </c>
      <c r="K18" s="2">
        <f t="shared" si="1"/>
        <v>-1000</v>
      </c>
      <c r="L18" s="2">
        <f t="shared" si="2"/>
        <v>520</v>
      </c>
    </row>
    <row r="19" spans="1:12" x14ac:dyDescent="0.3">
      <c r="A19" s="7">
        <f>Attributes!A19</f>
        <v>18</v>
      </c>
      <c r="B19" s="7" t="str">
        <f>Attributes!B19</f>
        <v>ASH20</v>
      </c>
      <c r="C19" s="7" t="str">
        <f>Attributes!C19</f>
        <v>ASH20</v>
      </c>
      <c r="D19" s="7">
        <f>Attributes!D19</f>
        <v>43.935620002448502</v>
      </c>
      <c r="E19" s="7">
        <f>Attributes!E19</f>
        <v>-71.743419030681196</v>
      </c>
      <c r="F19" s="7">
        <f>Attributes!F19</f>
        <v>279808</v>
      </c>
      <c r="G19" s="7">
        <f>Attributes!G19</f>
        <v>4868381</v>
      </c>
      <c r="H19" s="7">
        <f>Attributes!AP19</f>
        <v>1</v>
      </c>
      <c r="I19" s="7">
        <f>Attributes!AQ19</f>
        <v>0</v>
      </c>
      <c r="J19" s="1">
        <f t="shared" si="0"/>
        <v>2808</v>
      </c>
      <c r="K19" s="2">
        <f t="shared" si="1"/>
        <v>381</v>
      </c>
      <c r="L19" s="2">
        <f t="shared" si="2"/>
        <v>-1000</v>
      </c>
    </row>
    <row r="20" spans="1:12" x14ac:dyDescent="0.3">
      <c r="A20" s="7">
        <f>Attributes!A20</f>
        <v>19</v>
      </c>
      <c r="B20" s="7" t="str">
        <f>Attributes!B20</f>
        <v>APB4</v>
      </c>
      <c r="C20" s="7" t="str">
        <f>Attributes!C20</f>
        <v>APB4</v>
      </c>
      <c r="D20" s="7">
        <f>Attributes!D20</f>
        <v>43.937345020000002</v>
      </c>
      <c r="E20" s="7">
        <f>Attributes!E20</f>
        <v>-71.743397139999999</v>
      </c>
      <c r="F20" s="7">
        <f>Attributes!F20</f>
        <v>279816</v>
      </c>
      <c r="G20" s="7">
        <f>Attributes!G20</f>
        <v>4868573</v>
      </c>
      <c r="H20" s="7">
        <f>Attributes!AP20</f>
        <v>0</v>
      </c>
      <c r="I20" s="7">
        <f>Attributes!AQ20</f>
        <v>1</v>
      </c>
      <c r="J20" s="1">
        <f t="shared" si="0"/>
        <v>2816</v>
      </c>
      <c r="K20" s="2">
        <f t="shared" si="1"/>
        <v>-1000</v>
      </c>
      <c r="L20" s="2">
        <f t="shared" si="2"/>
        <v>573</v>
      </c>
    </row>
    <row r="21" spans="1:12" x14ac:dyDescent="0.3">
      <c r="A21" s="7">
        <f>Attributes!A21</f>
        <v>20</v>
      </c>
      <c r="B21" s="7" t="str">
        <f>Attributes!B21</f>
        <v>APB5</v>
      </c>
      <c r="C21" s="7" t="str">
        <f>Attributes!C21</f>
        <v>APB5</v>
      </c>
      <c r="D21" s="7">
        <f>Attributes!D21</f>
        <v>43.937150359999997</v>
      </c>
      <c r="E21" s="7">
        <f>Attributes!E21</f>
        <v>-71.741756030000005</v>
      </c>
      <c r="F21" s="7">
        <f>Attributes!F21</f>
        <v>279947</v>
      </c>
      <c r="G21" s="7">
        <f>Attributes!G21</f>
        <v>4868547</v>
      </c>
      <c r="H21" s="7">
        <f>Attributes!AP21</f>
        <v>1</v>
      </c>
      <c r="I21" s="7">
        <f>Attributes!AQ21</f>
        <v>0</v>
      </c>
      <c r="J21" s="1">
        <f t="shared" si="0"/>
        <v>2947</v>
      </c>
      <c r="K21" s="2">
        <f t="shared" si="1"/>
        <v>547</v>
      </c>
      <c r="L21" s="2">
        <f t="shared" si="2"/>
        <v>-1000</v>
      </c>
    </row>
    <row r="22" spans="1:12" x14ac:dyDescent="0.3">
      <c r="A22" s="7">
        <f>Attributes!A22</f>
        <v>21</v>
      </c>
      <c r="B22" s="7" t="str">
        <f>Attributes!B22</f>
        <v>APM6</v>
      </c>
      <c r="C22" s="7" t="str">
        <f>Attributes!C22</f>
        <v>APM6</v>
      </c>
      <c r="D22" s="7">
        <f>Attributes!D22</f>
        <v>43.940250149999997</v>
      </c>
      <c r="E22" s="7">
        <f>Attributes!E22</f>
        <v>-71.736765140000003</v>
      </c>
      <c r="F22" s="7">
        <f>Attributes!F22</f>
        <v>280359</v>
      </c>
      <c r="G22" s="7">
        <f>Attributes!G22</f>
        <v>4868878</v>
      </c>
      <c r="H22" s="7">
        <f>Attributes!AP22</f>
        <v>0</v>
      </c>
      <c r="I22" s="7">
        <f>Attributes!AQ22</f>
        <v>1</v>
      </c>
      <c r="J22" s="1">
        <f t="shared" si="0"/>
        <v>3359</v>
      </c>
      <c r="K22" s="2">
        <f t="shared" si="1"/>
        <v>-1000</v>
      </c>
      <c r="L22" s="2">
        <f t="shared" si="2"/>
        <v>878</v>
      </c>
    </row>
    <row r="23" spans="1:12" x14ac:dyDescent="0.3">
      <c r="A23" s="7">
        <f>Attributes!A23</f>
        <v>22</v>
      </c>
      <c r="B23" s="7" t="str">
        <f>Attributes!B23</f>
        <v>Studer11</v>
      </c>
      <c r="C23" s="7" t="str">
        <f>Attributes!C23</f>
        <v>Liz5</v>
      </c>
      <c r="D23" s="7">
        <f>Attributes!D23</f>
        <v>43.948560989999997</v>
      </c>
      <c r="E23" s="7">
        <f>Attributes!E23</f>
        <v>-71.736332970000007</v>
      </c>
      <c r="F23" s="7">
        <f>Attributes!F23</f>
        <v>280424</v>
      </c>
      <c r="G23" s="7">
        <f>Attributes!G23</f>
        <v>4869800</v>
      </c>
      <c r="H23" s="7">
        <f>Attributes!AP23</f>
        <v>0</v>
      </c>
      <c r="I23" s="7">
        <f>Attributes!AQ23</f>
        <v>1</v>
      </c>
      <c r="J23" s="1">
        <f t="shared" si="0"/>
        <v>3424</v>
      </c>
      <c r="K23" s="2">
        <f t="shared" si="1"/>
        <v>-1000</v>
      </c>
      <c r="L23" s="2">
        <f t="shared" si="2"/>
        <v>1800</v>
      </c>
    </row>
    <row r="24" spans="1:12" x14ac:dyDescent="0.3">
      <c r="A24" s="7">
        <f>Attributes!A24</f>
        <v>23</v>
      </c>
      <c r="B24" s="7" t="str">
        <f>Attributes!B24</f>
        <v>Studer02</v>
      </c>
      <c r="C24" s="7" t="str">
        <f>Attributes!C24</f>
        <v>liz10</v>
      </c>
      <c r="D24" s="7">
        <f>Attributes!D24</f>
        <v>43.947217039999998</v>
      </c>
      <c r="E24" s="7">
        <f>Attributes!E24</f>
        <v>-71.736120990000003</v>
      </c>
      <c r="F24" s="7">
        <f>Attributes!F24</f>
        <v>280436</v>
      </c>
      <c r="G24" s="7">
        <f>Attributes!G24</f>
        <v>4869650</v>
      </c>
      <c r="H24" s="7">
        <f>Attributes!AP24</f>
        <v>0</v>
      </c>
      <c r="I24" s="7">
        <f>Attributes!AQ24</f>
        <v>1</v>
      </c>
      <c r="J24" s="1">
        <f t="shared" si="0"/>
        <v>3436</v>
      </c>
      <c r="K24" s="2">
        <f t="shared" si="1"/>
        <v>-1000</v>
      </c>
      <c r="L24" s="2">
        <f t="shared" si="2"/>
        <v>1650</v>
      </c>
    </row>
    <row r="25" spans="1:12" x14ac:dyDescent="0.3">
      <c r="A25" s="7">
        <f>Attributes!A25</f>
        <v>24</v>
      </c>
      <c r="B25" s="7" t="str">
        <f>Attributes!B25</f>
        <v>APM7</v>
      </c>
      <c r="C25" s="7" t="str">
        <f>Attributes!C25</f>
        <v>APM7</v>
      </c>
      <c r="D25" s="7">
        <f>Attributes!D25</f>
        <v>43.939455369999997</v>
      </c>
      <c r="E25" s="7">
        <f>Attributes!E25</f>
        <v>-71.736118140000002</v>
      </c>
      <c r="F25" s="7">
        <f>Attributes!F25</f>
        <v>280408</v>
      </c>
      <c r="G25" s="7">
        <f>Attributes!G25</f>
        <v>4868788</v>
      </c>
      <c r="H25" s="7">
        <f>Attributes!AP25</f>
        <v>0</v>
      </c>
      <c r="I25" s="7">
        <f>Attributes!AQ25</f>
        <v>1</v>
      </c>
      <c r="J25" s="1">
        <f t="shared" si="0"/>
        <v>3408</v>
      </c>
      <c r="K25" s="2">
        <f t="shared" si="1"/>
        <v>-1000</v>
      </c>
      <c r="L25" s="2">
        <f t="shared" si="2"/>
        <v>788</v>
      </c>
    </row>
    <row r="26" spans="1:12" x14ac:dyDescent="0.3">
      <c r="A26" s="7">
        <f>Attributes!A26</f>
        <v>25</v>
      </c>
      <c r="B26" s="7" t="str">
        <f>Attributes!B26</f>
        <v>APM5</v>
      </c>
      <c r="C26" s="7" t="str">
        <f>Attributes!C26</f>
        <v>APM5</v>
      </c>
      <c r="D26" s="7">
        <f>Attributes!D26</f>
        <v>43.946539620000003</v>
      </c>
      <c r="E26" s="7">
        <f>Attributes!E26</f>
        <v>-71.735795339999996</v>
      </c>
      <c r="F26" s="7">
        <f>Attributes!F26</f>
        <v>280460</v>
      </c>
      <c r="G26" s="7">
        <f>Attributes!G26</f>
        <v>4869574</v>
      </c>
      <c r="H26" s="7">
        <f>Attributes!AP26</f>
        <v>0</v>
      </c>
      <c r="I26" s="7">
        <f>Attributes!AQ26</f>
        <v>1</v>
      </c>
      <c r="J26" s="1">
        <f t="shared" si="0"/>
        <v>3460</v>
      </c>
      <c r="K26" s="2">
        <f t="shared" si="1"/>
        <v>-1000</v>
      </c>
      <c r="L26" s="2">
        <f t="shared" si="2"/>
        <v>1574</v>
      </c>
    </row>
    <row r="27" spans="1:12" x14ac:dyDescent="0.3">
      <c r="A27" s="7">
        <f>Attributes!A27</f>
        <v>26</v>
      </c>
      <c r="B27" s="7" t="str">
        <f>Attributes!B27</f>
        <v>APM3</v>
      </c>
      <c r="C27" s="7" t="str">
        <f>Attributes!C27</f>
        <v>APM3</v>
      </c>
      <c r="D27" s="7">
        <f>Attributes!D27</f>
        <v>43.947432650000003</v>
      </c>
      <c r="E27" s="7">
        <f>Attributes!E27</f>
        <v>-71.735724180000005</v>
      </c>
      <c r="F27" s="7">
        <f>Attributes!F27</f>
        <v>280469</v>
      </c>
      <c r="G27" s="7">
        <f>Attributes!G27</f>
        <v>4869673</v>
      </c>
      <c r="H27" s="7">
        <f>Attributes!AP27</f>
        <v>0</v>
      </c>
      <c r="I27" s="7">
        <f>Attributes!AQ27</f>
        <v>1</v>
      </c>
      <c r="J27" s="1">
        <f t="shared" si="0"/>
        <v>3469</v>
      </c>
      <c r="K27" s="2">
        <f t="shared" si="1"/>
        <v>-1000</v>
      </c>
      <c r="L27" s="2">
        <f t="shared" si="2"/>
        <v>1673</v>
      </c>
    </row>
    <row r="28" spans="1:12" x14ac:dyDescent="0.3">
      <c r="A28" s="7">
        <f>Attributes!A28</f>
        <v>27</v>
      </c>
      <c r="B28" s="7" t="str">
        <f>Attributes!B28</f>
        <v>ASH15</v>
      </c>
      <c r="C28" s="7" t="str">
        <f>Attributes!C28</f>
        <v>ASH15</v>
      </c>
      <c r="D28" s="7">
        <f>Attributes!D28</f>
        <v>43.939026994630602</v>
      </c>
      <c r="E28" s="7">
        <f>Attributes!E28</f>
        <v>-71.735650012269602</v>
      </c>
      <c r="F28" s="7">
        <f>Attributes!F28</f>
        <v>280444</v>
      </c>
      <c r="G28" s="7">
        <f>Attributes!G28</f>
        <v>4868739</v>
      </c>
      <c r="H28" s="7">
        <f>Attributes!AP28</f>
        <v>0</v>
      </c>
      <c r="I28" s="7">
        <f>Attributes!AQ28</f>
        <v>1</v>
      </c>
      <c r="J28" s="1">
        <f t="shared" si="0"/>
        <v>3444</v>
      </c>
      <c r="K28" s="2">
        <f t="shared" si="1"/>
        <v>-1000</v>
      </c>
      <c r="L28" s="2">
        <f t="shared" si="2"/>
        <v>739</v>
      </c>
    </row>
    <row r="29" spans="1:12" x14ac:dyDescent="0.3">
      <c r="A29" s="7">
        <f>Attributes!A29</f>
        <v>28</v>
      </c>
      <c r="B29" s="7" t="str">
        <f>Attributes!B29</f>
        <v>Studer08</v>
      </c>
      <c r="C29" s="7" t="str">
        <f>Attributes!C29</f>
        <v>Liz4</v>
      </c>
      <c r="D29" s="7">
        <f>Attributes!D29</f>
        <v>43.948129989999998</v>
      </c>
      <c r="E29" s="7">
        <f>Attributes!E29</f>
        <v>-71.735634000000005</v>
      </c>
      <c r="F29" s="7">
        <f>Attributes!F29</f>
        <v>280479</v>
      </c>
      <c r="G29" s="7">
        <f>Attributes!G29</f>
        <v>4869750</v>
      </c>
      <c r="H29" s="7">
        <f>Attributes!AP29</f>
        <v>0</v>
      </c>
      <c r="I29" s="7">
        <f>Attributes!AQ29</f>
        <v>1</v>
      </c>
      <c r="J29" s="1">
        <f t="shared" si="0"/>
        <v>3479</v>
      </c>
      <c r="K29" s="2">
        <f t="shared" si="1"/>
        <v>-1000</v>
      </c>
      <c r="L29" s="2">
        <f t="shared" si="2"/>
        <v>1750</v>
      </c>
    </row>
    <row r="30" spans="1:12" x14ac:dyDescent="0.3">
      <c r="A30" s="7">
        <f>Attributes!A30</f>
        <v>29</v>
      </c>
      <c r="B30" s="7" t="str">
        <f>Attributes!B30</f>
        <v>APM1</v>
      </c>
      <c r="C30" s="7" t="str">
        <f>Attributes!C30</f>
        <v>APM1</v>
      </c>
      <c r="D30" s="7">
        <f>Attributes!D30</f>
        <v>43.949686640000003</v>
      </c>
      <c r="E30" s="7">
        <f>Attributes!E30</f>
        <v>-71.735590860000002</v>
      </c>
      <c r="F30" s="7">
        <f>Attributes!F30</f>
        <v>280488</v>
      </c>
      <c r="G30" s="7">
        <f>Attributes!G30</f>
        <v>4869923</v>
      </c>
      <c r="H30" s="7">
        <f>Attributes!AP30</f>
        <v>0</v>
      </c>
      <c r="I30" s="7">
        <f>Attributes!AQ30</f>
        <v>1</v>
      </c>
      <c r="J30" s="1">
        <f t="shared" si="0"/>
        <v>3488</v>
      </c>
      <c r="K30" s="2">
        <f t="shared" si="1"/>
        <v>-1000</v>
      </c>
      <c r="L30" s="2">
        <f t="shared" si="2"/>
        <v>1923</v>
      </c>
    </row>
    <row r="31" spans="1:12" x14ac:dyDescent="0.3">
      <c r="A31" s="7">
        <f>Attributes!A31</f>
        <v>30</v>
      </c>
      <c r="B31" s="7" t="str">
        <f>Attributes!B31</f>
        <v>APM2</v>
      </c>
      <c r="C31" s="7" t="str">
        <f>Attributes!C31</f>
        <v>APM2</v>
      </c>
      <c r="D31" s="7">
        <f>Attributes!D31</f>
        <v>43.948104120000004</v>
      </c>
      <c r="E31" s="7">
        <f>Attributes!E31</f>
        <v>-71.735505770000003</v>
      </c>
      <c r="F31" s="7">
        <f>Attributes!F31</f>
        <v>280489</v>
      </c>
      <c r="G31" s="7">
        <f>Attributes!G31</f>
        <v>4869747</v>
      </c>
      <c r="H31" s="7">
        <f>Attributes!AP31</f>
        <v>0</v>
      </c>
      <c r="I31" s="7">
        <f>Attributes!AQ31</f>
        <v>1</v>
      </c>
      <c r="J31" s="1">
        <f t="shared" si="0"/>
        <v>3489</v>
      </c>
      <c r="K31" s="2">
        <f t="shared" si="1"/>
        <v>-1000</v>
      </c>
      <c r="L31" s="2">
        <f t="shared" si="2"/>
        <v>1747</v>
      </c>
    </row>
    <row r="32" spans="1:12" x14ac:dyDescent="0.3">
      <c r="A32" s="7">
        <f>Attributes!A32</f>
        <v>31</v>
      </c>
      <c r="B32" s="7" t="str">
        <f>Attributes!B32</f>
        <v>Studer01</v>
      </c>
      <c r="C32" s="7" t="str">
        <f>Attributes!C32</f>
        <v>Liz3</v>
      </c>
      <c r="D32" s="7">
        <f>Attributes!D32</f>
        <v>43.949072039999997</v>
      </c>
      <c r="E32" s="7">
        <f>Attributes!E32</f>
        <v>-71.735485980000007</v>
      </c>
      <c r="F32" s="7">
        <f>Attributes!F32</f>
        <v>280494</v>
      </c>
      <c r="G32" s="7">
        <f>Attributes!G32</f>
        <v>4869854</v>
      </c>
      <c r="H32" s="7">
        <f>Attributes!AP32</f>
        <v>0</v>
      </c>
      <c r="I32" s="7">
        <f>Attributes!AQ32</f>
        <v>1</v>
      </c>
      <c r="J32" s="1">
        <f t="shared" si="0"/>
        <v>3494</v>
      </c>
      <c r="K32" s="2">
        <f t="shared" si="1"/>
        <v>-1000</v>
      </c>
      <c r="L32" s="2">
        <f t="shared" si="2"/>
        <v>1854</v>
      </c>
    </row>
    <row r="33" spans="1:12" x14ac:dyDescent="0.3">
      <c r="A33" s="7">
        <f>Attributes!A33</f>
        <v>32</v>
      </c>
      <c r="B33" s="7" t="str">
        <f>Attributes!B33</f>
        <v>APM8</v>
      </c>
      <c r="C33" s="7" t="str">
        <f>Attributes!C33</f>
        <v>APM8</v>
      </c>
      <c r="D33" s="7">
        <f>Attributes!D33</f>
        <v>43.939630020000003</v>
      </c>
      <c r="E33" s="7">
        <f>Attributes!E33</f>
        <v>-71.735216600000001</v>
      </c>
      <c r="F33" s="7">
        <f>Attributes!F33</f>
        <v>280481</v>
      </c>
      <c r="G33" s="7">
        <f>Attributes!G33</f>
        <v>4868805</v>
      </c>
      <c r="H33" s="7">
        <f>Attributes!AP33</f>
        <v>0</v>
      </c>
      <c r="I33" s="7">
        <f>Attributes!AQ33</f>
        <v>1</v>
      </c>
      <c r="J33" s="1">
        <f t="shared" si="0"/>
        <v>3481</v>
      </c>
      <c r="K33" s="2">
        <f t="shared" si="1"/>
        <v>-1000</v>
      </c>
      <c r="L33" s="2">
        <f t="shared" si="2"/>
        <v>805</v>
      </c>
    </row>
    <row r="34" spans="1:12" x14ac:dyDescent="0.3">
      <c r="A34" s="7">
        <f>Attributes!A34</f>
        <v>33</v>
      </c>
      <c r="B34" s="7" t="str">
        <f>Attributes!B34</f>
        <v>ASH14</v>
      </c>
      <c r="C34" s="7" t="str">
        <f>Attributes!C34</f>
        <v>ASH14</v>
      </c>
      <c r="D34" s="7">
        <f>Attributes!D34</f>
        <v>43.938199030235403</v>
      </c>
      <c r="E34" s="7">
        <f>Attributes!E34</f>
        <v>-71.735035032033906</v>
      </c>
      <c r="F34" s="7">
        <f>Attributes!F34</f>
        <v>280490</v>
      </c>
      <c r="G34" s="7">
        <f>Attributes!G34</f>
        <v>4868646</v>
      </c>
      <c r="H34" s="7">
        <f>Attributes!AP34</f>
        <v>1</v>
      </c>
      <c r="I34" s="7">
        <f>Attributes!AQ34</f>
        <v>0</v>
      </c>
      <c r="J34" s="1">
        <f t="shared" si="0"/>
        <v>3490</v>
      </c>
      <c r="K34" s="2">
        <f t="shared" si="1"/>
        <v>646</v>
      </c>
      <c r="L34" s="2">
        <f t="shared" si="2"/>
        <v>-1000</v>
      </c>
    </row>
    <row r="35" spans="1:12" x14ac:dyDescent="0.3">
      <c r="A35" s="7">
        <f>Attributes!A35</f>
        <v>34</v>
      </c>
      <c r="B35" s="7" t="str">
        <f>Attributes!B35</f>
        <v>ASH16</v>
      </c>
      <c r="C35" s="7" t="str">
        <f>Attributes!C35</f>
        <v>ASH16</v>
      </c>
      <c r="D35" s="7">
        <f>Attributes!D35</f>
        <v>43.939768038689998</v>
      </c>
      <c r="E35" s="7">
        <f>Attributes!E35</f>
        <v>-71.734881978481994</v>
      </c>
      <c r="F35" s="7">
        <f>Attributes!F35</f>
        <v>280508</v>
      </c>
      <c r="G35" s="7">
        <f>Attributes!G35</f>
        <v>4868819</v>
      </c>
      <c r="H35" s="7">
        <f>Attributes!AP35</f>
        <v>0</v>
      </c>
      <c r="I35" s="7">
        <f>Attributes!AQ35</f>
        <v>1</v>
      </c>
      <c r="J35" s="1">
        <f t="shared" si="0"/>
        <v>3508</v>
      </c>
      <c r="K35" s="2">
        <f t="shared" si="1"/>
        <v>-1000</v>
      </c>
      <c r="L35" s="2">
        <f t="shared" si="2"/>
        <v>819</v>
      </c>
    </row>
    <row r="36" spans="1:12" x14ac:dyDescent="0.3">
      <c r="A36" s="7">
        <f>Attributes!A36</f>
        <v>35</v>
      </c>
      <c r="B36" s="7" t="str">
        <f>Attributes!B36</f>
        <v>ASH13</v>
      </c>
      <c r="C36" s="7" t="str">
        <f>Attributes!C36</f>
        <v>ASH13</v>
      </c>
      <c r="D36" s="7">
        <f>Attributes!D36</f>
        <v>43.939234027639003</v>
      </c>
      <c r="E36" s="7">
        <f>Attributes!E36</f>
        <v>-71.734222993254605</v>
      </c>
      <c r="F36" s="7">
        <f>Attributes!F36</f>
        <v>280559</v>
      </c>
      <c r="G36" s="7">
        <f>Attributes!G36</f>
        <v>4868758</v>
      </c>
      <c r="H36" s="7">
        <f>Attributes!AP36</f>
        <v>0</v>
      </c>
      <c r="I36" s="7">
        <f>Attributes!AQ36</f>
        <v>1</v>
      </c>
      <c r="J36" s="1">
        <f t="shared" si="0"/>
        <v>3559</v>
      </c>
      <c r="K36" s="2">
        <f t="shared" si="1"/>
        <v>-1000</v>
      </c>
      <c r="L36" s="2">
        <f t="shared" si="2"/>
        <v>758</v>
      </c>
    </row>
    <row r="37" spans="1:12" x14ac:dyDescent="0.3">
      <c r="A37" s="7">
        <f>Attributes!A37</f>
        <v>36</v>
      </c>
      <c r="B37" s="7" t="str">
        <f>Attributes!B37</f>
        <v>ASH10</v>
      </c>
      <c r="C37" s="7" t="str">
        <f>Attributes!C37</f>
        <v>ASH10</v>
      </c>
      <c r="D37" s="7">
        <f>Attributes!D37</f>
        <v>43.937050960000001</v>
      </c>
      <c r="E37" s="7">
        <f>Attributes!E37</f>
        <v>-71.733142990000005</v>
      </c>
      <c r="F37" s="7">
        <f>Attributes!F37</f>
        <v>280638</v>
      </c>
      <c r="G37" s="7">
        <f>Attributes!G37</f>
        <v>4868513</v>
      </c>
      <c r="H37" s="7">
        <f>Attributes!AP37</f>
        <v>1</v>
      </c>
      <c r="I37" s="7">
        <f>Attributes!AQ37</f>
        <v>0</v>
      </c>
      <c r="J37" s="1">
        <f t="shared" si="0"/>
        <v>3638</v>
      </c>
      <c r="K37" s="2">
        <f t="shared" si="1"/>
        <v>513</v>
      </c>
      <c r="L37" s="2">
        <f t="shared" si="2"/>
        <v>-1000</v>
      </c>
    </row>
    <row r="38" spans="1:12" x14ac:dyDescent="0.3">
      <c r="A38" s="7">
        <f>Attributes!A38</f>
        <v>37</v>
      </c>
      <c r="B38" s="7" t="str">
        <f>Attributes!B38</f>
        <v>ASH11</v>
      </c>
      <c r="C38" s="7" t="str">
        <f>Attributes!C38</f>
        <v>ASH11</v>
      </c>
      <c r="D38" s="7">
        <f>Attributes!D38</f>
        <v>43.93808001</v>
      </c>
      <c r="E38" s="7">
        <f>Attributes!E38</f>
        <v>-71.732984990000006</v>
      </c>
      <c r="F38" s="7">
        <f>Attributes!F38</f>
        <v>280654</v>
      </c>
      <c r="G38" s="7">
        <f>Attributes!G38</f>
        <v>4868627</v>
      </c>
      <c r="H38" s="7">
        <f>Attributes!AP38</f>
        <v>1</v>
      </c>
      <c r="I38" s="7">
        <f>Attributes!AQ38</f>
        <v>0</v>
      </c>
      <c r="J38" s="1">
        <f t="shared" si="0"/>
        <v>3654</v>
      </c>
      <c r="K38" s="2">
        <f t="shared" si="1"/>
        <v>627</v>
      </c>
      <c r="L38" s="2">
        <f t="shared" si="2"/>
        <v>-1000</v>
      </c>
    </row>
    <row r="39" spans="1:12" x14ac:dyDescent="0.3">
      <c r="A39" s="7">
        <f>Attributes!A39</f>
        <v>38</v>
      </c>
      <c r="B39" s="7" t="str">
        <f>Attributes!B39</f>
        <v>ASH12</v>
      </c>
      <c r="C39" s="7" t="str">
        <f>Attributes!C39</f>
        <v>ASH12</v>
      </c>
      <c r="D39" s="7">
        <f>Attributes!D39</f>
        <v>43.939437037333803</v>
      </c>
      <c r="E39" s="7">
        <f>Attributes!E39</f>
        <v>-71.732777031138497</v>
      </c>
      <c r="F39" s="7">
        <f>Attributes!F39</f>
        <v>280676</v>
      </c>
      <c r="G39" s="7">
        <f>Attributes!G39</f>
        <v>4868777</v>
      </c>
      <c r="H39" s="7">
        <f>Attributes!AP39</f>
        <v>0</v>
      </c>
      <c r="I39" s="7">
        <f>Attributes!AQ39</f>
        <v>1</v>
      </c>
      <c r="J39" s="1">
        <f t="shared" si="0"/>
        <v>3676</v>
      </c>
      <c r="K39" s="2">
        <f t="shared" si="1"/>
        <v>-1000</v>
      </c>
      <c r="L39" s="2">
        <f t="shared" si="2"/>
        <v>777</v>
      </c>
    </row>
    <row r="40" spans="1:12" x14ac:dyDescent="0.3">
      <c r="A40" s="7">
        <f>Attributes!A40</f>
        <v>39</v>
      </c>
      <c r="B40" s="7" t="str">
        <f>Attributes!B40</f>
        <v>APM10</v>
      </c>
      <c r="C40" s="7" t="str">
        <f>Attributes!C40</f>
        <v>APM10</v>
      </c>
      <c r="D40" s="7">
        <f>Attributes!D40</f>
        <v>43.94431024</v>
      </c>
      <c r="E40" s="7">
        <f>Attributes!E40</f>
        <v>-71.731892509999994</v>
      </c>
      <c r="F40" s="7">
        <f>Attributes!F40</f>
        <v>280765</v>
      </c>
      <c r="G40" s="7">
        <f>Attributes!G40</f>
        <v>4869316</v>
      </c>
      <c r="H40" s="7">
        <f>Attributes!AP40</f>
        <v>0</v>
      </c>
      <c r="I40" s="7">
        <f>Attributes!AQ40</f>
        <v>1</v>
      </c>
      <c r="J40" s="1">
        <f t="shared" si="0"/>
        <v>3765</v>
      </c>
      <c r="K40" s="2">
        <f t="shared" si="1"/>
        <v>-1000</v>
      </c>
      <c r="L40" s="2">
        <f t="shared" si="2"/>
        <v>1316</v>
      </c>
    </row>
    <row r="41" spans="1:12" x14ac:dyDescent="0.3">
      <c r="A41" s="7">
        <f>Attributes!A41</f>
        <v>40</v>
      </c>
      <c r="B41" s="7" t="str">
        <f>Attributes!B41</f>
        <v>APM11</v>
      </c>
      <c r="C41" s="7" t="str">
        <f>Attributes!C41</f>
        <v>APM11</v>
      </c>
      <c r="D41" s="7">
        <f>Attributes!D41</f>
        <v>43.945708379999999</v>
      </c>
      <c r="E41" s="7">
        <f>Attributes!E41</f>
        <v>-71.731782140000007</v>
      </c>
      <c r="F41" s="7">
        <f>Attributes!F41</f>
        <v>280779</v>
      </c>
      <c r="G41" s="7">
        <f>Attributes!G41</f>
        <v>4869471</v>
      </c>
      <c r="H41" s="7">
        <f>Attributes!AP41</f>
        <v>0</v>
      </c>
      <c r="I41" s="7">
        <f>Attributes!AQ41</f>
        <v>1</v>
      </c>
      <c r="J41" s="1">
        <f t="shared" si="0"/>
        <v>3779</v>
      </c>
      <c r="K41" s="2">
        <f t="shared" si="1"/>
        <v>-1000</v>
      </c>
      <c r="L41" s="2">
        <f t="shared" si="2"/>
        <v>1471</v>
      </c>
    </row>
    <row r="42" spans="1:12" x14ac:dyDescent="0.3">
      <c r="A42" s="7">
        <f>Attributes!A42</f>
        <v>41</v>
      </c>
      <c r="B42" s="7" t="str">
        <f>Attributes!B42</f>
        <v>NH63</v>
      </c>
      <c r="C42" s="7" t="str">
        <f>Attributes!C42</f>
        <v>NH63</v>
      </c>
      <c r="D42" s="7">
        <f>Attributes!D42</f>
        <v>43.943150000000003</v>
      </c>
      <c r="E42" s="7">
        <f>Attributes!E42</f>
        <v>-71.729290000000006</v>
      </c>
      <c r="F42" s="7">
        <f>Attributes!F42</f>
        <v>280970</v>
      </c>
      <c r="G42" s="7">
        <f>Attributes!G42</f>
        <v>4869180</v>
      </c>
      <c r="H42" s="7">
        <f>Attributes!AP42</f>
        <v>1</v>
      </c>
      <c r="I42" s="7">
        <f>Attributes!AQ42</f>
        <v>0</v>
      </c>
      <c r="J42" s="1">
        <f t="shared" si="0"/>
        <v>3970</v>
      </c>
      <c r="K42" s="2">
        <f t="shared" si="1"/>
        <v>1180</v>
      </c>
      <c r="L42" s="2">
        <f t="shared" si="2"/>
        <v>-1000</v>
      </c>
    </row>
    <row r="43" spans="1:12" x14ac:dyDescent="0.3">
      <c r="A43" s="7">
        <f>Attributes!A43</f>
        <v>42</v>
      </c>
      <c r="B43" s="7" t="str">
        <f>Attributes!B43</f>
        <v>NH5</v>
      </c>
      <c r="C43" s="7" t="str">
        <f>Attributes!C43</f>
        <v>NH5</v>
      </c>
      <c r="D43" s="7">
        <f>Attributes!D43</f>
        <v>43.942799999999998</v>
      </c>
      <c r="E43" s="7">
        <f>Attributes!E43</f>
        <v>-71.727369999999993</v>
      </c>
      <c r="F43" s="7">
        <f>Attributes!F43</f>
        <v>281122</v>
      </c>
      <c r="G43" s="7">
        <f>Attributes!G43</f>
        <v>4869136</v>
      </c>
      <c r="H43" s="7">
        <f>Attributes!AP43</f>
        <v>0</v>
      </c>
      <c r="I43" s="7">
        <f>Attributes!AQ43</f>
        <v>1</v>
      </c>
      <c r="J43" s="1">
        <f t="shared" si="0"/>
        <v>4122</v>
      </c>
      <c r="K43" s="2">
        <f t="shared" si="1"/>
        <v>-1000</v>
      </c>
      <c r="L43" s="2">
        <f t="shared" si="2"/>
        <v>1136</v>
      </c>
    </row>
    <row r="44" spans="1:12" x14ac:dyDescent="0.3">
      <c r="A44" s="7">
        <f>Attributes!A44</f>
        <v>43</v>
      </c>
      <c r="B44" s="7" t="str">
        <f>Attributes!B44</f>
        <v>Studer12</v>
      </c>
      <c r="C44" s="7" t="str">
        <f>Attributes!C44</f>
        <v>liz11</v>
      </c>
      <c r="D44" s="7">
        <f>Attributes!D44</f>
        <v>43.947405959999998</v>
      </c>
      <c r="E44" s="7">
        <f>Attributes!E44</f>
        <v>-71.725517969999999</v>
      </c>
      <c r="F44" s="7">
        <f>Attributes!F44</f>
        <v>281288</v>
      </c>
      <c r="G44" s="7">
        <f>Attributes!G44</f>
        <v>4869643</v>
      </c>
      <c r="H44" s="7">
        <f>Attributes!AP44</f>
        <v>1</v>
      </c>
      <c r="I44" s="7">
        <f>Attributes!AQ44</f>
        <v>0</v>
      </c>
      <c r="J44" s="1">
        <f t="shared" si="0"/>
        <v>4288</v>
      </c>
      <c r="K44" s="2">
        <f t="shared" si="1"/>
        <v>1643</v>
      </c>
      <c r="L44" s="2">
        <f t="shared" si="2"/>
        <v>-1000</v>
      </c>
    </row>
    <row r="45" spans="1:12" x14ac:dyDescent="0.3">
      <c r="A45" s="7">
        <f>Attributes!A45</f>
        <v>44</v>
      </c>
      <c r="B45" s="7" t="str">
        <f>Attributes!B45</f>
        <v>Studer13</v>
      </c>
      <c r="C45" s="7" t="str">
        <f>Attributes!C45</f>
        <v>Liz6</v>
      </c>
      <c r="D45" s="7">
        <f>Attributes!D45</f>
        <v>43.946910010000003</v>
      </c>
      <c r="E45" s="7">
        <f>Attributes!E45</f>
        <v>-71.725435989999994</v>
      </c>
      <c r="F45" s="7">
        <f>Attributes!F45</f>
        <v>281293</v>
      </c>
      <c r="G45" s="7">
        <f>Attributes!G45</f>
        <v>4869588</v>
      </c>
      <c r="H45" s="7">
        <f>Attributes!AP45</f>
        <v>0</v>
      </c>
      <c r="I45" s="7">
        <f>Attributes!AQ45</f>
        <v>1</v>
      </c>
      <c r="J45" s="1">
        <f t="shared" si="0"/>
        <v>4293</v>
      </c>
      <c r="K45" s="2">
        <f t="shared" si="1"/>
        <v>-1000</v>
      </c>
      <c r="L45" s="2">
        <f t="shared" si="2"/>
        <v>1588</v>
      </c>
    </row>
    <row r="46" spans="1:12" x14ac:dyDescent="0.3">
      <c r="A46" s="7">
        <f>Attributes!A46</f>
        <v>45</v>
      </c>
      <c r="B46" s="7" t="str">
        <f>Attributes!B46</f>
        <v>Studer14</v>
      </c>
      <c r="C46" s="7" t="str">
        <f>Attributes!C46</f>
        <v>Liz7</v>
      </c>
      <c r="D46" s="7">
        <f>Attributes!D46</f>
        <v>43.946627030000002</v>
      </c>
      <c r="E46" s="7">
        <f>Attributes!E46</f>
        <v>-71.725245970000003</v>
      </c>
      <c r="F46" s="7">
        <f>Attributes!F46</f>
        <v>281307</v>
      </c>
      <c r="G46" s="7">
        <f>Attributes!G46</f>
        <v>4869556</v>
      </c>
      <c r="H46" s="7">
        <f>Attributes!AP46</f>
        <v>1</v>
      </c>
      <c r="I46" s="7">
        <f>Attributes!AQ46</f>
        <v>0</v>
      </c>
      <c r="J46" s="1">
        <f t="shared" si="0"/>
        <v>4307</v>
      </c>
      <c r="K46" s="2">
        <f t="shared" si="1"/>
        <v>1556</v>
      </c>
      <c r="L46" s="2">
        <f t="shared" si="2"/>
        <v>-1000</v>
      </c>
    </row>
    <row r="47" spans="1:12" x14ac:dyDescent="0.3">
      <c r="A47" s="7">
        <f>Attributes!A47</f>
        <v>46</v>
      </c>
      <c r="B47" s="7" t="str">
        <f>Attributes!B47</f>
        <v>ASH18</v>
      </c>
      <c r="C47" s="7" t="str">
        <f>Attributes!C47</f>
        <v>ASH18</v>
      </c>
      <c r="D47" s="7">
        <f>Attributes!D47</f>
        <v>43.948497036471899</v>
      </c>
      <c r="E47" s="7">
        <f>Attributes!E47</f>
        <v>-71.721276976168099</v>
      </c>
      <c r="F47" s="7">
        <f>Attributes!F47</f>
        <v>281632</v>
      </c>
      <c r="G47" s="7">
        <f>Attributes!G47</f>
        <v>4869753</v>
      </c>
      <c r="H47" s="7">
        <f>Attributes!AP47</f>
        <v>1</v>
      </c>
      <c r="I47" s="7">
        <f>Attributes!AQ47</f>
        <v>0</v>
      </c>
      <c r="J47" s="1">
        <f t="shared" si="0"/>
        <v>4632</v>
      </c>
      <c r="K47" s="2">
        <f t="shared" si="1"/>
        <v>1753</v>
      </c>
      <c r="L47" s="2">
        <f t="shared" si="2"/>
        <v>-1000</v>
      </c>
    </row>
    <row r="48" spans="1:12" x14ac:dyDescent="0.3">
      <c r="A48" s="7">
        <f>Attributes!A48</f>
        <v>47</v>
      </c>
      <c r="B48" s="7" t="str">
        <f>Attributes!B48</f>
        <v>ASH19</v>
      </c>
      <c r="C48" s="7" t="str">
        <f>Attributes!C48</f>
        <v>ASH19</v>
      </c>
      <c r="D48" s="7">
        <f>Attributes!D48</f>
        <v>43.9477300085127</v>
      </c>
      <c r="E48" s="7">
        <f>Attributes!E48</f>
        <v>-71.720184981822896</v>
      </c>
      <c r="F48" s="7">
        <f>Attributes!F48</f>
        <v>281717</v>
      </c>
      <c r="G48" s="7">
        <f>Attributes!G48</f>
        <v>4869665</v>
      </c>
      <c r="H48" s="7">
        <f>Attributes!AP48</f>
        <v>0</v>
      </c>
      <c r="I48" s="7">
        <f>Attributes!AQ48</f>
        <v>1</v>
      </c>
      <c r="J48" s="1">
        <f t="shared" si="0"/>
        <v>4717</v>
      </c>
      <c r="K48" s="2">
        <f t="shared" si="1"/>
        <v>-1000</v>
      </c>
      <c r="L48" s="2">
        <f t="shared" si="2"/>
        <v>1665</v>
      </c>
    </row>
    <row r="49" spans="1:12" x14ac:dyDescent="0.3">
      <c r="A49" s="7">
        <f>Attributes!A49</f>
        <v>48</v>
      </c>
      <c r="B49" s="7" t="str">
        <f>Attributes!B49</f>
        <v>ASH9</v>
      </c>
      <c r="C49" s="7" t="str">
        <f>Attributes!C49</f>
        <v>ASH9</v>
      </c>
      <c r="D49" s="7">
        <f>Attributes!D49</f>
        <v>43.947204480000003</v>
      </c>
      <c r="E49" s="7">
        <f>Attributes!E49</f>
        <v>-71.71775701</v>
      </c>
      <c r="F49" s="7">
        <f>Attributes!F49</f>
        <v>281910</v>
      </c>
      <c r="G49" s="7">
        <f>Attributes!G49</f>
        <v>4869600</v>
      </c>
      <c r="H49" s="7">
        <f>Attributes!AP49</f>
        <v>1</v>
      </c>
      <c r="I49" s="7">
        <f>Attributes!AQ49</f>
        <v>0</v>
      </c>
      <c r="J49" s="1">
        <f t="shared" si="0"/>
        <v>4910</v>
      </c>
      <c r="K49" s="2">
        <f t="shared" si="1"/>
        <v>1600</v>
      </c>
      <c r="L49" s="2">
        <f t="shared" si="2"/>
        <v>-1000</v>
      </c>
    </row>
    <row r="50" spans="1:12" x14ac:dyDescent="0.3">
      <c r="A50" s="7">
        <f>Attributes!A50</f>
        <v>49</v>
      </c>
      <c r="B50" s="7" t="str">
        <f>Attributes!B50</f>
        <v>ASH17</v>
      </c>
      <c r="C50" s="7" t="str">
        <f>Attributes!C50</f>
        <v>ASH17</v>
      </c>
      <c r="D50" s="7">
        <f>Attributes!D50</f>
        <v>43.944805981591301</v>
      </c>
      <c r="E50" s="7">
        <f>Attributes!E50</f>
        <v>-71.715555991977396</v>
      </c>
      <c r="F50" s="7">
        <f>Attributes!F50</f>
        <v>282078</v>
      </c>
      <c r="G50" s="7">
        <f>Attributes!G50</f>
        <v>4869328</v>
      </c>
      <c r="H50" s="7">
        <f>Attributes!AP50</f>
        <v>1</v>
      </c>
      <c r="I50" s="7">
        <f>Attributes!AQ50</f>
        <v>0</v>
      </c>
      <c r="J50" s="1">
        <f t="shared" si="0"/>
        <v>5078</v>
      </c>
      <c r="K50" s="2">
        <f t="shared" si="1"/>
        <v>1328</v>
      </c>
      <c r="L50" s="2">
        <f t="shared" si="2"/>
        <v>-1000</v>
      </c>
    </row>
    <row r="51" spans="1:12" x14ac:dyDescent="0.3">
      <c r="A51" s="7">
        <f>Attributes!A51</f>
        <v>50</v>
      </c>
      <c r="B51" s="7" t="str">
        <f>Attributes!B51</f>
        <v>ASH2</v>
      </c>
      <c r="C51" s="7" t="str">
        <f>Attributes!C51</f>
        <v>ASH2</v>
      </c>
      <c r="D51" s="7">
        <f>Attributes!D51</f>
        <v>43.949835961684499</v>
      </c>
      <c r="E51" s="7">
        <f>Attributes!E51</f>
        <v>-71.711589004844399</v>
      </c>
      <c r="F51" s="7">
        <f>Attributes!F51</f>
        <v>282415</v>
      </c>
      <c r="G51" s="7">
        <f>Attributes!G51</f>
        <v>4869876</v>
      </c>
      <c r="H51" s="7">
        <f>Attributes!AP51</f>
        <v>0</v>
      </c>
      <c r="I51" s="7">
        <f>Attributes!AQ51</f>
        <v>1</v>
      </c>
      <c r="J51" s="1">
        <f t="shared" si="0"/>
        <v>5415</v>
      </c>
      <c r="K51" s="2">
        <f t="shared" si="1"/>
        <v>-1000</v>
      </c>
      <c r="L51" s="2">
        <f t="shared" si="2"/>
        <v>1876</v>
      </c>
    </row>
    <row r="52" spans="1:12" x14ac:dyDescent="0.3">
      <c r="A52" s="7">
        <f>Attributes!A52</f>
        <v>51</v>
      </c>
      <c r="B52" s="7" t="str">
        <f>Attributes!B52</f>
        <v>ASH1</v>
      </c>
      <c r="C52" s="7" t="str">
        <f>Attributes!C52</f>
        <v>ASH1</v>
      </c>
      <c r="D52" s="7">
        <f>Attributes!D52</f>
        <v>43.950194036588002</v>
      </c>
      <c r="E52" s="7">
        <f>Attributes!E52</f>
        <v>-71.709765018895197</v>
      </c>
      <c r="F52" s="7">
        <f>Attributes!F52</f>
        <v>282562</v>
      </c>
      <c r="G52" s="7">
        <f>Attributes!G52</f>
        <v>4869911</v>
      </c>
      <c r="H52" s="7">
        <f>Attributes!AP52</f>
        <v>1</v>
      </c>
      <c r="I52" s="7">
        <f>Attributes!AQ52</f>
        <v>0</v>
      </c>
      <c r="J52" s="1">
        <f t="shared" si="0"/>
        <v>5562</v>
      </c>
      <c r="K52" s="2">
        <f t="shared" si="1"/>
        <v>1911</v>
      </c>
      <c r="L52" s="2">
        <f t="shared" si="2"/>
        <v>-1000</v>
      </c>
    </row>
    <row r="53" spans="1:12" x14ac:dyDescent="0.3">
      <c r="A53" s="7">
        <f>Attributes!A53</f>
        <v>52</v>
      </c>
      <c r="B53" s="7" t="str">
        <f>Attributes!B53</f>
        <v>ASH3</v>
      </c>
      <c r="C53" s="7" t="str">
        <f>Attributes!C53</f>
        <v>ASH3</v>
      </c>
      <c r="D53" s="7">
        <f>Attributes!D53</f>
        <v>43.951102970167902</v>
      </c>
      <c r="E53" s="7">
        <f>Attributes!E53</f>
        <v>-71.709575001150299</v>
      </c>
      <c r="F53" s="7">
        <f>Attributes!F53</f>
        <v>282581</v>
      </c>
      <c r="G53" s="7">
        <f>Attributes!G53</f>
        <v>4870011</v>
      </c>
      <c r="H53" s="7">
        <f>Attributes!AP53</f>
        <v>0</v>
      </c>
      <c r="I53" s="7">
        <f>Attributes!AQ53</f>
        <v>1</v>
      </c>
      <c r="J53" s="1">
        <f t="shared" si="0"/>
        <v>5581</v>
      </c>
      <c r="K53" s="2">
        <f t="shared" si="1"/>
        <v>-1000</v>
      </c>
      <c r="L53" s="2">
        <f t="shared" si="2"/>
        <v>2011</v>
      </c>
    </row>
    <row r="54" spans="1:12" x14ac:dyDescent="0.3">
      <c r="A54" s="7">
        <f>Attributes!A54</f>
        <v>53</v>
      </c>
      <c r="B54" s="7" t="str">
        <f>Attributes!B54</f>
        <v>ASH8</v>
      </c>
      <c r="C54" s="7" t="str">
        <f>Attributes!C54</f>
        <v>ASH8</v>
      </c>
      <c r="D54" s="7">
        <f>Attributes!D54</f>
        <v>43.947102958336401</v>
      </c>
      <c r="E54" s="7">
        <f>Attributes!E54</f>
        <v>-71.708944011479602</v>
      </c>
      <c r="F54" s="7">
        <f>Attributes!F54</f>
        <v>282617</v>
      </c>
      <c r="G54" s="7">
        <f>Attributes!G54</f>
        <v>4869565</v>
      </c>
      <c r="H54" s="7">
        <f>Attributes!AP54</f>
        <v>1</v>
      </c>
      <c r="I54" s="7">
        <f>Attributes!AQ54</f>
        <v>0</v>
      </c>
      <c r="J54" s="1">
        <f t="shared" si="0"/>
        <v>5617</v>
      </c>
      <c r="K54" s="2">
        <f t="shared" si="1"/>
        <v>1565</v>
      </c>
      <c r="L54" s="2">
        <f t="shared" si="2"/>
        <v>-1000</v>
      </c>
    </row>
    <row r="55" spans="1:12" x14ac:dyDescent="0.3">
      <c r="A55" s="7">
        <f>Attributes!A55</f>
        <v>54</v>
      </c>
      <c r="B55" s="7" t="str">
        <f>Attributes!B55</f>
        <v>Studer15</v>
      </c>
      <c r="C55" s="7" t="str">
        <f>Attributes!C55</f>
        <v>liz1</v>
      </c>
      <c r="D55" s="7">
        <f>Attributes!D55</f>
        <v>43.94654104</v>
      </c>
      <c r="E55" s="7">
        <f>Attributes!E55</f>
        <v>-71.708781990000006</v>
      </c>
      <c r="F55" s="7">
        <f>Attributes!F55</f>
        <v>282628</v>
      </c>
      <c r="G55" s="7">
        <f>Attributes!G55</f>
        <v>4869503</v>
      </c>
      <c r="H55" s="7">
        <f>Attributes!AP55</f>
        <v>1</v>
      </c>
      <c r="I55" s="7">
        <f>Attributes!AQ55</f>
        <v>0</v>
      </c>
      <c r="J55" s="1">
        <f t="shared" si="0"/>
        <v>5628</v>
      </c>
      <c r="K55" s="2">
        <f t="shared" si="1"/>
        <v>1503</v>
      </c>
      <c r="L55" s="2">
        <f t="shared" si="2"/>
        <v>-1000</v>
      </c>
    </row>
    <row r="56" spans="1:12" x14ac:dyDescent="0.3">
      <c r="A56" s="7">
        <f>Attributes!A56</f>
        <v>55</v>
      </c>
      <c r="B56" s="7" t="str">
        <f>Attributes!B56</f>
        <v>ASH7</v>
      </c>
      <c r="C56" s="7" t="str">
        <f>Attributes!C56</f>
        <v>ASH7</v>
      </c>
      <c r="D56" s="7">
        <f>Attributes!D56</f>
        <v>43.948167962953399</v>
      </c>
      <c r="E56" s="7">
        <f>Attributes!E56</f>
        <v>-71.708344034850498</v>
      </c>
      <c r="F56" s="7">
        <f>Attributes!F56</f>
        <v>282669</v>
      </c>
      <c r="G56" s="7">
        <f>Attributes!G56</f>
        <v>4869682</v>
      </c>
      <c r="H56" s="7">
        <f>Attributes!AP56</f>
        <v>1</v>
      </c>
      <c r="I56" s="7">
        <f>Attributes!AQ56</f>
        <v>0</v>
      </c>
      <c r="J56" s="1">
        <f t="shared" si="0"/>
        <v>5669</v>
      </c>
      <c r="K56" s="2">
        <f t="shared" si="1"/>
        <v>1682</v>
      </c>
      <c r="L56" s="2">
        <f t="shared" si="2"/>
        <v>-1000</v>
      </c>
    </row>
    <row r="57" spans="1:12" x14ac:dyDescent="0.3">
      <c r="A57" s="7">
        <f>Attributes!A57</f>
        <v>56</v>
      </c>
      <c r="B57" s="7" t="str">
        <f>Attributes!B57</f>
        <v>APHQ4</v>
      </c>
      <c r="C57" s="7" t="str">
        <f>Attributes!C57</f>
        <v>APHQ4</v>
      </c>
      <c r="D57" s="7">
        <f>Attributes!D57</f>
        <v>43.94786242</v>
      </c>
      <c r="E57" s="7">
        <f>Attributes!E57</f>
        <v>-71.708254030000006</v>
      </c>
      <c r="F57" s="7">
        <f>Attributes!F57</f>
        <v>282675</v>
      </c>
      <c r="G57" s="7">
        <f>Attributes!G57</f>
        <v>4869648</v>
      </c>
      <c r="H57" s="7">
        <f>Attributes!AP57</f>
        <v>1</v>
      </c>
      <c r="I57" s="7">
        <f>Attributes!AQ57</f>
        <v>0</v>
      </c>
      <c r="J57" s="1">
        <f t="shared" si="0"/>
        <v>5675</v>
      </c>
      <c r="K57" s="2">
        <f t="shared" si="1"/>
        <v>1648</v>
      </c>
      <c r="L57" s="2">
        <f t="shared" si="2"/>
        <v>-1000</v>
      </c>
    </row>
    <row r="58" spans="1:12" x14ac:dyDescent="0.3">
      <c r="A58" s="7">
        <f>Attributes!A58</f>
        <v>57</v>
      </c>
      <c r="B58" s="7" t="str">
        <f>Attributes!B58</f>
        <v>ASH6</v>
      </c>
      <c r="C58" s="7" t="str">
        <f>Attributes!C58</f>
        <v>ASH6</v>
      </c>
      <c r="D58" s="7">
        <f>Attributes!D58</f>
        <v>43.949240008369003</v>
      </c>
      <c r="E58" s="7">
        <f>Attributes!E58</f>
        <v>-71.707965005189095</v>
      </c>
      <c r="F58" s="7">
        <f>Attributes!F58</f>
        <v>282703</v>
      </c>
      <c r="G58" s="7">
        <f>Attributes!G58</f>
        <v>4869800</v>
      </c>
      <c r="H58" s="7">
        <f>Attributes!AP58</f>
        <v>0</v>
      </c>
      <c r="I58" s="7">
        <f>Attributes!AQ58</f>
        <v>1</v>
      </c>
      <c r="J58" s="1">
        <f t="shared" si="0"/>
        <v>5703</v>
      </c>
      <c r="K58" s="2">
        <f t="shared" si="1"/>
        <v>-1000</v>
      </c>
      <c r="L58" s="2">
        <f t="shared" si="2"/>
        <v>1800</v>
      </c>
    </row>
    <row r="59" spans="1:12" x14ac:dyDescent="0.3">
      <c r="A59" s="7">
        <f>Attributes!A59</f>
        <v>58</v>
      </c>
      <c r="B59" s="7" t="str">
        <f>Attributes!B59</f>
        <v>Studer06</v>
      </c>
      <c r="C59" s="7" t="str">
        <f>Attributes!C59</f>
        <v>liz8</v>
      </c>
      <c r="D59" s="7">
        <f>Attributes!D59</f>
        <v>43.947173030000002</v>
      </c>
      <c r="E59" s="7">
        <f>Attributes!E59</f>
        <v>-71.707851009999999</v>
      </c>
      <c r="F59" s="7">
        <f>Attributes!F59</f>
        <v>282705</v>
      </c>
      <c r="G59" s="7">
        <f>Attributes!G59</f>
        <v>4869570</v>
      </c>
      <c r="H59" s="7">
        <f>Attributes!AP59</f>
        <v>1</v>
      </c>
      <c r="I59" s="7">
        <f>Attributes!AQ59</f>
        <v>0</v>
      </c>
      <c r="J59" s="1">
        <f t="shared" si="0"/>
        <v>5705</v>
      </c>
      <c r="K59" s="2">
        <f t="shared" si="1"/>
        <v>1570</v>
      </c>
      <c r="L59" s="2">
        <f t="shared" si="2"/>
        <v>-1000</v>
      </c>
    </row>
    <row r="60" spans="1:12" x14ac:dyDescent="0.3">
      <c r="A60" s="7">
        <f>Attributes!A60</f>
        <v>59</v>
      </c>
      <c r="B60" s="7" t="str">
        <f>Attributes!B60</f>
        <v>APHQ3</v>
      </c>
      <c r="C60" s="7" t="str">
        <f>Attributes!C60</f>
        <v>APHQ3</v>
      </c>
      <c r="D60" s="7">
        <f>Attributes!D60</f>
        <v>43.94822439</v>
      </c>
      <c r="E60" s="7">
        <f>Attributes!E60</f>
        <v>-71.707796939999994</v>
      </c>
      <c r="F60" s="7">
        <f>Attributes!F60</f>
        <v>282713</v>
      </c>
      <c r="G60" s="7">
        <f>Attributes!G60</f>
        <v>4869687</v>
      </c>
      <c r="H60" s="7">
        <f>Attributes!AP60</f>
        <v>1</v>
      </c>
      <c r="I60" s="7">
        <f>Attributes!AQ60</f>
        <v>0</v>
      </c>
      <c r="J60" s="1">
        <f t="shared" si="0"/>
        <v>5713</v>
      </c>
      <c r="K60" s="2">
        <f t="shared" si="1"/>
        <v>1687</v>
      </c>
      <c r="L60" s="2">
        <f t="shared" si="2"/>
        <v>-1000</v>
      </c>
    </row>
    <row r="61" spans="1:12" x14ac:dyDescent="0.3">
      <c r="A61" s="7">
        <f>Attributes!A61</f>
        <v>60</v>
      </c>
      <c r="B61" s="7" t="str">
        <f>Attributes!B61</f>
        <v>ASH4</v>
      </c>
      <c r="C61" s="7" t="str">
        <f>Attributes!C61</f>
        <v>ASH4</v>
      </c>
      <c r="D61" s="7">
        <f>Attributes!D61</f>
        <v>43.951150998473103</v>
      </c>
      <c r="E61" s="7">
        <f>Attributes!E61</f>
        <v>-71.707735005766096</v>
      </c>
      <c r="F61" s="7">
        <f>Attributes!F61</f>
        <v>282729</v>
      </c>
      <c r="G61" s="7">
        <f>Attributes!G61</f>
        <v>4870012</v>
      </c>
      <c r="H61" s="7">
        <f>Attributes!AP61</f>
        <v>1</v>
      </c>
      <c r="I61" s="7">
        <f>Attributes!AQ61</f>
        <v>0</v>
      </c>
      <c r="J61" s="1">
        <f t="shared" si="0"/>
        <v>5729</v>
      </c>
      <c r="K61" s="2">
        <f t="shared" si="1"/>
        <v>2012</v>
      </c>
      <c r="L61" s="2">
        <f t="shared" si="2"/>
        <v>-1000</v>
      </c>
    </row>
    <row r="62" spans="1:12" x14ac:dyDescent="0.3">
      <c r="A62" s="7">
        <f>Attributes!A62</f>
        <v>61</v>
      </c>
      <c r="B62" s="7" t="str">
        <f>Attributes!B62</f>
        <v>APHQ5</v>
      </c>
      <c r="C62" s="7" t="str">
        <f>Attributes!C62</f>
        <v>APHQ5</v>
      </c>
      <c r="D62" s="7">
        <f>Attributes!D62</f>
        <v>43.946907950000003</v>
      </c>
      <c r="E62" s="7">
        <f>Attributes!E62</f>
        <v>-71.707500370000005</v>
      </c>
      <c r="F62" s="7">
        <f>Attributes!F62</f>
        <v>282732</v>
      </c>
      <c r="G62" s="7">
        <f>Attributes!G62</f>
        <v>4869540</v>
      </c>
      <c r="H62" s="7">
        <f>Attributes!AP62</f>
        <v>0</v>
      </c>
      <c r="I62" s="7">
        <f>Attributes!AQ62</f>
        <v>1</v>
      </c>
      <c r="J62" s="1">
        <f t="shared" si="0"/>
        <v>5732</v>
      </c>
      <c r="K62" s="2">
        <f t="shared" si="1"/>
        <v>-1000</v>
      </c>
      <c r="L62" s="2">
        <f t="shared" si="2"/>
        <v>1540</v>
      </c>
    </row>
    <row r="63" spans="1:12" x14ac:dyDescent="0.3">
      <c r="A63" s="7">
        <f>Attributes!A63</f>
        <v>62</v>
      </c>
      <c r="B63" s="7" t="str">
        <f>Attributes!B63</f>
        <v>ASH5</v>
      </c>
      <c r="C63" s="7" t="str">
        <f>Attributes!C63</f>
        <v>ASH5</v>
      </c>
      <c r="D63" s="7">
        <f>Attributes!D63</f>
        <v>43.9502139855176</v>
      </c>
      <c r="E63" s="7">
        <f>Attributes!E63</f>
        <v>-71.707313982769804</v>
      </c>
      <c r="F63" s="7">
        <f>Attributes!F63</f>
        <v>282759</v>
      </c>
      <c r="G63" s="7">
        <f>Attributes!G63</f>
        <v>4869907</v>
      </c>
      <c r="H63" s="7">
        <f>Attributes!AP63</f>
        <v>1</v>
      </c>
      <c r="I63" s="7">
        <f>Attributes!AQ63</f>
        <v>0</v>
      </c>
      <c r="J63" s="1">
        <f t="shared" si="0"/>
        <v>5759</v>
      </c>
      <c r="K63" s="2">
        <f t="shared" si="1"/>
        <v>1907</v>
      </c>
      <c r="L63" s="2">
        <f t="shared" si="2"/>
        <v>-1000</v>
      </c>
    </row>
    <row r="64" spans="1:12" x14ac:dyDescent="0.3">
      <c r="A64" s="7">
        <f>Attributes!A64</f>
        <v>63</v>
      </c>
      <c r="B64" s="7" t="str">
        <f>Attributes!B64</f>
        <v>APHQ2</v>
      </c>
      <c r="C64" s="7" t="str">
        <f>Attributes!C64</f>
        <v>APHQ2</v>
      </c>
      <c r="D64" s="7">
        <f>Attributes!D64</f>
        <v>43.948101289999997</v>
      </c>
      <c r="E64" s="7">
        <f>Attributes!E64</f>
        <v>-71.707292879999997</v>
      </c>
      <c r="F64" s="7">
        <f>Attributes!F64</f>
        <v>282753</v>
      </c>
      <c r="G64" s="7">
        <f>Attributes!G64</f>
        <v>4869672</v>
      </c>
      <c r="H64" s="7">
        <f>Attributes!AP64</f>
        <v>0</v>
      </c>
      <c r="I64" s="7">
        <f>Attributes!AQ64</f>
        <v>1</v>
      </c>
      <c r="J64" s="1">
        <f t="shared" si="0"/>
        <v>5753</v>
      </c>
      <c r="K64" s="2">
        <f t="shared" si="1"/>
        <v>-1000</v>
      </c>
      <c r="L64" s="2">
        <f t="shared" si="2"/>
        <v>1672</v>
      </c>
    </row>
    <row r="65" spans="1:12" x14ac:dyDescent="0.3">
      <c r="A65" s="7">
        <f>Attributes!A65</f>
        <v>64</v>
      </c>
      <c r="B65" s="7" t="str">
        <f>Attributes!B65</f>
        <v>Studer05</v>
      </c>
      <c r="C65" s="7" t="str">
        <f>Attributes!C65</f>
        <v>liz2</v>
      </c>
      <c r="D65" s="7">
        <f>Attributes!D65</f>
        <v>43.946654019999997</v>
      </c>
      <c r="E65" s="7">
        <f>Attributes!E65</f>
        <v>-71.706848030000003</v>
      </c>
      <c r="F65" s="7">
        <f>Attributes!F65</f>
        <v>282783</v>
      </c>
      <c r="G65" s="7">
        <f>Attributes!G65</f>
        <v>4869510</v>
      </c>
      <c r="H65" s="7">
        <f>Attributes!AP65</f>
        <v>1</v>
      </c>
      <c r="I65" s="7">
        <f>Attributes!AQ65</f>
        <v>0</v>
      </c>
      <c r="J65" s="1">
        <f t="shared" si="0"/>
        <v>5783</v>
      </c>
      <c r="K65" s="2">
        <f t="shared" si="1"/>
        <v>1510</v>
      </c>
      <c r="L65" s="2">
        <f t="shared" si="2"/>
        <v>-1000</v>
      </c>
    </row>
    <row r="66" spans="1:12" x14ac:dyDescent="0.3">
      <c r="A66" s="7">
        <f>Attributes!A66</f>
        <v>65</v>
      </c>
      <c r="B66" s="7" t="str">
        <f>Attributes!B66</f>
        <v>APHQ11</v>
      </c>
      <c r="C66" s="7" t="str">
        <f>Attributes!C66</f>
        <v>APHQ11</v>
      </c>
      <c r="D66" s="7">
        <f>Attributes!D66</f>
        <v>43.943442949999998</v>
      </c>
      <c r="E66" s="7">
        <f>Attributes!E66</f>
        <v>-71.706308770000007</v>
      </c>
      <c r="F66" s="7">
        <f>Attributes!F66</f>
        <v>282815</v>
      </c>
      <c r="G66" s="7">
        <f>Attributes!G66</f>
        <v>4869152</v>
      </c>
      <c r="H66" s="7">
        <f>Attributes!AP66</f>
        <v>0</v>
      </c>
      <c r="I66" s="7">
        <f>Attributes!AQ66</f>
        <v>1</v>
      </c>
      <c r="J66" s="1">
        <f t="shared" si="0"/>
        <v>5815</v>
      </c>
      <c r="K66" s="2">
        <f t="shared" si="1"/>
        <v>-1000</v>
      </c>
      <c r="L66" s="2">
        <f t="shared" si="2"/>
        <v>1152</v>
      </c>
    </row>
    <row r="67" spans="1:12" x14ac:dyDescent="0.3">
      <c r="A67" s="7">
        <f>Attributes!A67</f>
        <v>66</v>
      </c>
      <c r="B67" s="7" t="str">
        <f>Attributes!B67</f>
        <v>APHQ9</v>
      </c>
      <c r="C67" s="7" t="str">
        <f>Attributes!C67</f>
        <v>APHQ9</v>
      </c>
      <c r="D67" s="7">
        <f>Attributes!D67</f>
        <v>43.943956759999999</v>
      </c>
      <c r="E67" s="7">
        <f>Attributes!E67</f>
        <v>-71.706282250000001</v>
      </c>
      <c r="F67" s="7">
        <f>Attributes!F67</f>
        <v>282819</v>
      </c>
      <c r="G67" s="7">
        <f>Attributes!G67</f>
        <v>4869209</v>
      </c>
      <c r="H67" s="7">
        <f>Attributes!AP67</f>
        <v>1</v>
      </c>
      <c r="I67" s="7">
        <f>Attributes!AQ67</f>
        <v>0</v>
      </c>
      <c r="J67" s="1">
        <f t="shared" ref="J67:J69" si="3">F67-N$4</f>
        <v>5819</v>
      </c>
      <c r="K67" s="2">
        <f t="shared" ref="K67:K69" si="4">IF(H67=1,$G67-N$5,-1000)</f>
        <v>1209</v>
      </c>
      <c r="L67" s="2">
        <f t="shared" ref="L67:L69" si="5">IF(I67=1,$G67-N$5,-1000)</f>
        <v>-1000</v>
      </c>
    </row>
    <row r="68" spans="1:12" x14ac:dyDescent="0.3">
      <c r="A68" s="7">
        <f>Attributes!A68</f>
        <v>67</v>
      </c>
      <c r="B68" s="7" t="str">
        <f>Attributes!B68</f>
        <v>APHQ1</v>
      </c>
      <c r="C68" s="7" t="str">
        <f>Attributes!C68</f>
        <v>APHQ1</v>
      </c>
      <c r="D68" s="7">
        <f>Attributes!D68</f>
        <v>43.948526219999998</v>
      </c>
      <c r="E68" s="7">
        <f>Attributes!E68</f>
        <v>-71.705318340000005</v>
      </c>
      <c r="F68" s="7">
        <f>Attributes!F68</f>
        <v>282913</v>
      </c>
      <c r="G68" s="7">
        <f>Attributes!G68</f>
        <v>4869714</v>
      </c>
      <c r="H68" s="7">
        <f>Attributes!AP68</f>
        <v>0</v>
      </c>
      <c r="I68" s="7">
        <f>Attributes!AQ68</f>
        <v>1</v>
      </c>
      <c r="J68" s="1">
        <f t="shared" si="3"/>
        <v>5913</v>
      </c>
      <c r="K68" s="2">
        <f t="shared" si="4"/>
        <v>-1000</v>
      </c>
      <c r="L68" s="2">
        <f t="shared" si="5"/>
        <v>1714</v>
      </c>
    </row>
    <row r="69" spans="1:12" x14ac:dyDescent="0.3">
      <c r="A69" s="7">
        <f>Attributes!A69</f>
        <v>68</v>
      </c>
      <c r="B69" s="7" t="str">
        <f>Attributes!B69</f>
        <v>APHQ8</v>
      </c>
      <c r="C69" s="7" t="str">
        <f>Attributes!C69</f>
        <v>APHQ8</v>
      </c>
      <c r="D69" s="7">
        <f>Attributes!D69</f>
        <v>43.944054960000003</v>
      </c>
      <c r="E69" s="7">
        <f>Attributes!E69</f>
        <v>-71.705177710000001</v>
      </c>
      <c r="F69" s="7">
        <f>Attributes!F69</f>
        <v>282908</v>
      </c>
      <c r="G69" s="7">
        <f>Attributes!G69</f>
        <v>4869217</v>
      </c>
      <c r="H69" s="7">
        <f>Attributes!AP69</f>
        <v>1</v>
      </c>
      <c r="I69" s="7">
        <f>Attributes!AQ69</f>
        <v>0</v>
      </c>
      <c r="J69" s="1">
        <f t="shared" si="3"/>
        <v>5908</v>
      </c>
      <c r="K69" s="2">
        <f t="shared" si="4"/>
        <v>1217</v>
      </c>
      <c r="L69" s="2">
        <f t="shared" si="5"/>
        <v>-1000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Attributes</vt:lpstr>
      <vt:lpstr>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Jones</dc:creator>
  <cp:lastModifiedBy>Matt A</cp:lastModifiedBy>
  <cp:lastPrinted>2021-11-12T17:10:30Z</cp:lastPrinted>
  <dcterms:created xsi:type="dcterms:W3CDTF">2017-06-10T13:15:42Z</dcterms:created>
  <dcterms:modified xsi:type="dcterms:W3CDTF">2021-11-28T16:04:40Z</dcterms:modified>
</cp:coreProperties>
</file>