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yres\Ayres.Prop\LTER.HB\Ash\AshProtection\Nat\"/>
    </mc:Choice>
  </mc:AlternateContent>
  <bookViews>
    <workbookView xWindow="0" yWindow="0" windowWidth="25600" windowHeight="9760" activeTab="2"/>
  </bookViews>
  <sheets>
    <sheet name="PlotAttributes" sheetId="3" r:id="rId1"/>
    <sheet name="SummaryTable" sheetId="4" r:id="rId2"/>
    <sheet name="Plots" sheetId="1" r:id="rId3"/>
    <sheet name="forGPS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3" l="1"/>
  <c r="K76" i="3"/>
  <c r="W74" i="3"/>
  <c r="M74" i="3"/>
  <c r="L74" i="3"/>
  <c r="K74" i="3"/>
  <c r="W73" i="3"/>
  <c r="M73" i="3"/>
  <c r="L73" i="3"/>
  <c r="K73" i="3"/>
  <c r="W72" i="3"/>
  <c r="M72" i="3"/>
  <c r="L72" i="3"/>
  <c r="K72" i="3"/>
  <c r="W71" i="3"/>
  <c r="M71" i="3"/>
  <c r="L71" i="3"/>
  <c r="K71" i="3"/>
  <c r="AS69" i="3"/>
  <c r="AQ69" i="3"/>
  <c r="AP69" i="3"/>
  <c r="AJ69" i="3"/>
  <c r="AI69" i="3"/>
  <c r="AH69" i="3"/>
  <c r="AG69" i="3"/>
  <c r="AF69" i="3"/>
  <c r="AE69" i="3"/>
  <c r="AD69" i="3"/>
  <c r="AC69" i="3"/>
  <c r="AR69" i="3" s="1"/>
  <c r="AT69" i="3" s="1"/>
  <c r="AB69" i="3"/>
  <c r="AQ68" i="3"/>
  <c r="AP68" i="3"/>
  <c r="AH68" i="3"/>
  <c r="AF68" i="3"/>
  <c r="AE68" i="3"/>
  <c r="AD68" i="3"/>
  <c r="AC68" i="3"/>
  <c r="AR68" i="3" s="1"/>
  <c r="AB68" i="3"/>
  <c r="N68" i="3"/>
  <c r="AG68" i="3" s="1"/>
  <c r="AQ67" i="3"/>
  <c r="AP67" i="3"/>
  <c r="AJ67" i="3"/>
  <c r="AI67" i="3"/>
  <c r="AH67" i="3"/>
  <c r="AG67" i="3"/>
  <c r="AS67" i="3" s="1"/>
  <c r="AD67" i="3"/>
  <c r="AC67" i="3"/>
  <c r="AB67" i="3"/>
  <c r="N67" i="3"/>
  <c r="AF67" i="3" s="1"/>
  <c r="AQ66" i="3"/>
  <c r="AP66" i="3"/>
  <c r="AJ66" i="3"/>
  <c r="AF66" i="3"/>
  <c r="AE66" i="3"/>
  <c r="AD66" i="3"/>
  <c r="AC66" i="3"/>
  <c r="AB66" i="3"/>
  <c r="N66" i="3"/>
  <c r="AI66" i="3" s="1"/>
  <c r="AQ65" i="3"/>
  <c r="AP65" i="3"/>
  <c r="AJ65" i="3"/>
  <c r="AI65" i="3"/>
  <c r="AH65" i="3"/>
  <c r="AG65" i="3"/>
  <c r="AE65" i="3"/>
  <c r="AB65" i="3"/>
  <c r="N65" i="3"/>
  <c r="AQ64" i="3"/>
  <c r="AP64" i="3"/>
  <c r="AJ64" i="3"/>
  <c r="AI64" i="3"/>
  <c r="AH64" i="3"/>
  <c r="AG64" i="3"/>
  <c r="AS64" i="3" s="1"/>
  <c r="AF64" i="3"/>
  <c r="AE64" i="3"/>
  <c r="AD64" i="3"/>
  <c r="AC64" i="3"/>
  <c r="AR64" i="3" s="1"/>
  <c r="AT64" i="3" s="1"/>
  <c r="AB64" i="3"/>
  <c r="AQ63" i="3"/>
  <c r="AP63" i="3"/>
  <c r="AJ63" i="3"/>
  <c r="AS63" i="3" s="1"/>
  <c r="AI63" i="3"/>
  <c r="AH63" i="3"/>
  <c r="AG63" i="3"/>
  <c r="AF63" i="3"/>
  <c r="AE63" i="3"/>
  <c r="AD63" i="3"/>
  <c r="AC63" i="3"/>
  <c r="AB63" i="3"/>
  <c r="AQ62" i="3"/>
  <c r="AP62" i="3"/>
  <c r="AJ62" i="3"/>
  <c r="AI62" i="3"/>
  <c r="AH62" i="3"/>
  <c r="AG62" i="3"/>
  <c r="AF62" i="3"/>
  <c r="AE62" i="3"/>
  <c r="AD62" i="3"/>
  <c r="AC62" i="3"/>
  <c r="AB62" i="3"/>
  <c r="AS61" i="3"/>
  <c r="AQ61" i="3"/>
  <c r="AP61" i="3"/>
  <c r="AJ61" i="3"/>
  <c r="AI61" i="3"/>
  <c r="AH61" i="3"/>
  <c r="AG61" i="3"/>
  <c r="AF61" i="3"/>
  <c r="AB61" i="3"/>
  <c r="N61" i="3"/>
  <c r="AE61" i="3" s="1"/>
  <c r="AQ60" i="3"/>
  <c r="AP60" i="3"/>
  <c r="AJ60" i="3"/>
  <c r="AI60" i="3"/>
  <c r="AH60" i="3"/>
  <c r="AG60" i="3"/>
  <c r="AS60" i="3" s="1"/>
  <c r="AF60" i="3"/>
  <c r="AE60" i="3"/>
  <c r="AR60" i="3" s="1"/>
  <c r="AT60" i="3" s="1"/>
  <c r="AD60" i="3"/>
  <c r="AC60" i="3"/>
  <c r="AB60" i="3"/>
  <c r="AQ59" i="3"/>
  <c r="AP59" i="3"/>
  <c r="AJ59" i="3"/>
  <c r="AI59" i="3"/>
  <c r="AH59" i="3"/>
  <c r="AG59" i="3"/>
  <c r="AS59" i="3" s="1"/>
  <c r="AF59" i="3"/>
  <c r="AD59" i="3"/>
  <c r="AC59" i="3"/>
  <c r="AR59" i="3" s="1"/>
  <c r="AT59" i="3" s="1"/>
  <c r="AB59" i="3"/>
  <c r="N59" i="3"/>
  <c r="AE59" i="3" s="1"/>
  <c r="AQ58" i="3"/>
  <c r="AP58" i="3"/>
  <c r="AJ58" i="3"/>
  <c r="AS58" i="3" s="1"/>
  <c r="AI58" i="3"/>
  <c r="AH58" i="3"/>
  <c r="AG58" i="3"/>
  <c r="AF58" i="3"/>
  <c r="AE58" i="3"/>
  <c r="AD58" i="3"/>
  <c r="AC58" i="3"/>
  <c r="AB58" i="3"/>
  <c r="AQ57" i="3"/>
  <c r="AP57" i="3"/>
  <c r="AJ57" i="3"/>
  <c r="AI57" i="3"/>
  <c r="AH57" i="3"/>
  <c r="AG57" i="3"/>
  <c r="AS57" i="3" s="1"/>
  <c r="AF57" i="3"/>
  <c r="AE57" i="3"/>
  <c r="AD57" i="3"/>
  <c r="AC57" i="3"/>
  <c r="AR57" i="3" s="1"/>
  <c r="AT57" i="3" s="1"/>
  <c r="AB57" i="3"/>
  <c r="AQ56" i="3"/>
  <c r="AP56" i="3"/>
  <c r="AJ56" i="3"/>
  <c r="AS56" i="3" s="1"/>
  <c r="AI56" i="3"/>
  <c r="AH56" i="3"/>
  <c r="AG56" i="3"/>
  <c r="AF56" i="3"/>
  <c r="AE56" i="3"/>
  <c r="AD56" i="3"/>
  <c r="AC56" i="3"/>
  <c r="AB56" i="3"/>
  <c r="AQ55" i="3"/>
  <c r="AP55" i="3"/>
  <c r="AJ55" i="3"/>
  <c r="AI55" i="3"/>
  <c r="AH55" i="3"/>
  <c r="AG55" i="3"/>
  <c r="AD55" i="3"/>
  <c r="AC55" i="3"/>
  <c r="AB55" i="3"/>
  <c r="N55" i="3"/>
  <c r="AF55" i="3" s="1"/>
  <c r="AQ54" i="3"/>
  <c r="AP54" i="3"/>
  <c r="AJ54" i="3"/>
  <c r="AI54" i="3"/>
  <c r="AH54" i="3"/>
  <c r="AG54" i="3"/>
  <c r="AS54" i="3" s="1"/>
  <c r="AF54" i="3"/>
  <c r="AC54" i="3"/>
  <c r="AB54" i="3"/>
  <c r="N54" i="3"/>
  <c r="AE54" i="3" s="1"/>
  <c r="AQ53" i="3"/>
  <c r="AP53" i="3"/>
  <c r="AJ53" i="3"/>
  <c r="AF53" i="3"/>
  <c r="AE53" i="3"/>
  <c r="AR53" i="3" s="1"/>
  <c r="AD53" i="3"/>
  <c r="AC53" i="3"/>
  <c r="AB53" i="3"/>
  <c r="N53" i="3"/>
  <c r="AI53" i="3" s="1"/>
  <c r="AQ52" i="3"/>
  <c r="AP52" i="3"/>
  <c r="AJ52" i="3"/>
  <c r="AI52" i="3"/>
  <c r="AH52" i="3"/>
  <c r="AG52" i="3"/>
  <c r="AE52" i="3"/>
  <c r="AB52" i="3"/>
  <c r="N52" i="3"/>
  <c r="AQ51" i="3"/>
  <c r="AP51" i="3"/>
  <c r="AJ51" i="3"/>
  <c r="AI51" i="3"/>
  <c r="AH51" i="3"/>
  <c r="AG51" i="3"/>
  <c r="AS51" i="3" s="1"/>
  <c r="AF51" i="3"/>
  <c r="AE51" i="3"/>
  <c r="AD51" i="3"/>
  <c r="AC51" i="3"/>
  <c r="AR51" i="3" s="1"/>
  <c r="AT51" i="3" s="1"/>
  <c r="AB51" i="3"/>
  <c r="AQ50" i="3"/>
  <c r="AP50" i="3"/>
  <c r="AJ50" i="3"/>
  <c r="AS50" i="3" s="1"/>
  <c r="AI50" i="3"/>
  <c r="AH50" i="3"/>
  <c r="AG50" i="3"/>
  <c r="AF50" i="3"/>
  <c r="AE50" i="3"/>
  <c r="AD50" i="3"/>
  <c r="AC50" i="3"/>
  <c r="AB50" i="3"/>
  <c r="AQ49" i="3"/>
  <c r="AP49" i="3"/>
  <c r="AJ49" i="3"/>
  <c r="AI49" i="3"/>
  <c r="AH49" i="3"/>
  <c r="AG49" i="3"/>
  <c r="AF49" i="3"/>
  <c r="AE49" i="3"/>
  <c r="AD49" i="3"/>
  <c r="AC49" i="3"/>
  <c r="AB49" i="3"/>
  <c r="AS48" i="3"/>
  <c r="AQ48" i="3"/>
  <c r="AP48" i="3"/>
  <c r="AJ48" i="3"/>
  <c r="AI48" i="3"/>
  <c r="AH48" i="3"/>
  <c r="AG48" i="3"/>
  <c r="AF48" i="3"/>
  <c r="AE48" i="3"/>
  <c r="AR48" i="3" s="1"/>
  <c r="AT48" i="3" s="1"/>
  <c r="AD48" i="3"/>
  <c r="AC48" i="3"/>
  <c r="AB48" i="3"/>
  <c r="AQ47" i="3"/>
  <c r="AP47" i="3"/>
  <c r="AJ47" i="3"/>
  <c r="AI47" i="3"/>
  <c r="AH47" i="3"/>
  <c r="AG47" i="3"/>
  <c r="AF47" i="3"/>
  <c r="AE47" i="3"/>
  <c r="AD47" i="3"/>
  <c r="AC47" i="3"/>
  <c r="AB47" i="3"/>
  <c r="AS46" i="3"/>
  <c r="AQ46" i="3"/>
  <c r="AP46" i="3"/>
  <c r="AJ46" i="3"/>
  <c r="AI46" i="3"/>
  <c r="AH46" i="3"/>
  <c r="AG46" i="3"/>
  <c r="AF46" i="3"/>
  <c r="AE46" i="3"/>
  <c r="AR46" i="3" s="1"/>
  <c r="AT46" i="3" s="1"/>
  <c r="AD46" i="3"/>
  <c r="AC46" i="3"/>
  <c r="AB46" i="3"/>
  <c r="AQ45" i="3"/>
  <c r="AP45" i="3"/>
  <c r="AH45" i="3"/>
  <c r="AG45" i="3"/>
  <c r="AF45" i="3"/>
  <c r="AE45" i="3"/>
  <c r="AD45" i="3"/>
  <c r="AC45" i="3"/>
  <c r="AB45" i="3"/>
  <c r="N45" i="3"/>
  <c r="AJ45" i="3" s="1"/>
  <c r="AQ44" i="3"/>
  <c r="AP44" i="3"/>
  <c r="AJ44" i="3"/>
  <c r="AI44" i="3"/>
  <c r="AH44" i="3"/>
  <c r="AG44" i="3"/>
  <c r="AS44" i="3" s="1"/>
  <c r="AF44" i="3"/>
  <c r="AC44" i="3"/>
  <c r="AB44" i="3"/>
  <c r="N44" i="3"/>
  <c r="AE44" i="3" s="1"/>
  <c r="AS43" i="3"/>
  <c r="AQ43" i="3"/>
  <c r="AP43" i="3"/>
  <c r="AJ43" i="3"/>
  <c r="AI43" i="3"/>
  <c r="AH43" i="3"/>
  <c r="AG43" i="3"/>
  <c r="AF43" i="3"/>
  <c r="AE43" i="3"/>
  <c r="AR43" i="3" s="1"/>
  <c r="AT43" i="3" s="1"/>
  <c r="AD43" i="3"/>
  <c r="AC43" i="3"/>
  <c r="AB43" i="3"/>
  <c r="AQ42" i="3"/>
  <c r="AP42" i="3"/>
  <c r="AJ42" i="3"/>
  <c r="AI42" i="3"/>
  <c r="AH42" i="3"/>
  <c r="AG42" i="3"/>
  <c r="AF42" i="3"/>
  <c r="AE42" i="3"/>
  <c r="AD42" i="3"/>
  <c r="AC42" i="3"/>
  <c r="AB42" i="3"/>
  <c r="AS41" i="3"/>
  <c r="AQ41" i="3"/>
  <c r="AP41" i="3"/>
  <c r="AJ41" i="3"/>
  <c r="AI41" i="3"/>
  <c r="AH41" i="3"/>
  <c r="AG41" i="3"/>
  <c r="AF41" i="3"/>
  <c r="AE41" i="3"/>
  <c r="AR41" i="3" s="1"/>
  <c r="AT41" i="3" s="1"/>
  <c r="AD41" i="3"/>
  <c r="AC41" i="3"/>
  <c r="AB41" i="3"/>
  <c r="AQ40" i="3"/>
  <c r="AP40" i="3"/>
  <c r="AH40" i="3"/>
  <c r="AG40" i="3"/>
  <c r="AF40" i="3"/>
  <c r="AE40" i="3"/>
  <c r="AD40" i="3"/>
  <c r="AC40" i="3"/>
  <c r="AB40" i="3"/>
  <c r="N40" i="3"/>
  <c r="AJ40" i="3" s="1"/>
  <c r="AQ39" i="3"/>
  <c r="AP39" i="3"/>
  <c r="AJ39" i="3"/>
  <c r="AG39" i="3"/>
  <c r="AF39" i="3"/>
  <c r="AE39" i="3"/>
  <c r="AD39" i="3"/>
  <c r="AC39" i="3"/>
  <c r="AR39" i="3" s="1"/>
  <c r="AB39" i="3"/>
  <c r="N39" i="3"/>
  <c r="AI39" i="3" s="1"/>
  <c r="AS38" i="3"/>
  <c r="AQ38" i="3"/>
  <c r="AP38" i="3"/>
  <c r="AJ38" i="3"/>
  <c r="AI38" i="3"/>
  <c r="AH38" i="3"/>
  <c r="AG38" i="3"/>
  <c r="AF38" i="3"/>
  <c r="AE38" i="3"/>
  <c r="AR38" i="3" s="1"/>
  <c r="AT38" i="3" s="1"/>
  <c r="AD38" i="3"/>
  <c r="AC38" i="3"/>
  <c r="AB38" i="3"/>
  <c r="AQ37" i="3"/>
  <c r="AP37" i="3"/>
  <c r="AJ37" i="3"/>
  <c r="AI37" i="3"/>
  <c r="AH37" i="3"/>
  <c r="AG37" i="3"/>
  <c r="AF37" i="3"/>
  <c r="AE37" i="3"/>
  <c r="AD37" i="3"/>
  <c r="AC37" i="3"/>
  <c r="AB37" i="3"/>
  <c r="AS36" i="3"/>
  <c r="AQ36" i="3"/>
  <c r="AP36" i="3"/>
  <c r="AJ36" i="3"/>
  <c r="AI36" i="3"/>
  <c r="AH36" i="3"/>
  <c r="AG36" i="3"/>
  <c r="AF36" i="3"/>
  <c r="AE36" i="3"/>
  <c r="AR36" i="3" s="1"/>
  <c r="AT36" i="3" s="1"/>
  <c r="AD36" i="3"/>
  <c r="AC36" i="3"/>
  <c r="AB36" i="3"/>
  <c r="AQ35" i="3"/>
  <c r="AP35" i="3"/>
  <c r="AH35" i="3"/>
  <c r="AG35" i="3"/>
  <c r="AF35" i="3"/>
  <c r="AE35" i="3"/>
  <c r="AD35" i="3"/>
  <c r="AC35" i="3"/>
  <c r="AB35" i="3"/>
  <c r="N35" i="3"/>
  <c r="AJ35" i="3" s="1"/>
  <c r="AQ34" i="3"/>
  <c r="AP34" i="3"/>
  <c r="AJ34" i="3"/>
  <c r="AI34" i="3"/>
  <c r="AH34" i="3"/>
  <c r="AG34" i="3"/>
  <c r="AS34" i="3" s="1"/>
  <c r="AF34" i="3"/>
  <c r="AE34" i="3"/>
  <c r="AD34" i="3"/>
  <c r="AC34" i="3"/>
  <c r="AR34" i="3" s="1"/>
  <c r="AT34" i="3" s="1"/>
  <c r="AB34" i="3"/>
  <c r="AR33" i="3"/>
  <c r="AQ33" i="3"/>
  <c r="AP33" i="3"/>
  <c r="AI33" i="3"/>
  <c r="AF33" i="3"/>
  <c r="AE33" i="3"/>
  <c r="AD33" i="3"/>
  <c r="AC33" i="3"/>
  <c r="AB33" i="3"/>
  <c r="N33" i="3"/>
  <c r="AQ32" i="3"/>
  <c r="AP32" i="3"/>
  <c r="AJ32" i="3"/>
  <c r="AI32" i="3"/>
  <c r="AH32" i="3"/>
  <c r="AG32" i="3"/>
  <c r="AS32" i="3" s="1"/>
  <c r="AF32" i="3"/>
  <c r="AE32" i="3"/>
  <c r="AD32" i="3"/>
  <c r="AC32" i="3"/>
  <c r="AR32" i="3" s="1"/>
  <c r="AT32" i="3" s="1"/>
  <c r="AB32" i="3"/>
  <c r="AQ31" i="3"/>
  <c r="AP31" i="3"/>
  <c r="AJ31" i="3"/>
  <c r="AS31" i="3" s="1"/>
  <c r="AI31" i="3"/>
  <c r="AH31" i="3"/>
  <c r="AG31" i="3"/>
  <c r="AF31" i="3"/>
  <c r="AE31" i="3"/>
  <c r="AD31" i="3"/>
  <c r="AC31" i="3"/>
  <c r="AB31" i="3"/>
  <c r="AQ30" i="3"/>
  <c r="AP30" i="3"/>
  <c r="AH30" i="3"/>
  <c r="AG30" i="3"/>
  <c r="AF30" i="3"/>
  <c r="AE30" i="3"/>
  <c r="AD30" i="3"/>
  <c r="AC30" i="3"/>
  <c r="AB30" i="3"/>
  <c r="N30" i="3"/>
  <c r="AJ30" i="3" s="1"/>
  <c r="AQ29" i="3"/>
  <c r="AP29" i="3"/>
  <c r="AJ29" i="3"/>
  <c r="AG29" i="3"/>
  <c r="AF29" i="3"/>
  <c r="AE29" i="3"/>
  <c r="AD29" i="3"/>
  <c r="AC29" i="3"/>
  <c r="AR29" i="3" s="1"/>
  <c r="AB29" i="3"/>
  <c r="N29" i="3"/>
  <c r="AI29" i="3" s="1"/>
  <c r="AS28" i="3"/>
  <c r="AQ28" i="3"/>
  <c r="AP28" i="3"/>
  <c r="AJ28" i="3"/>
  <c r="AI28" i="3"/>
  <c r="AH28" i="3"/>
  <c r="AG28" i="3"/>
  <c r="AF28" i="3"/>
  <c r="AE28" i="3"/>
  <c r="AR28" i="3" s="1"/>
  <c r="AT28" i="3" s="1"/>
  <c r="AD28" i="3"/>
  <c r="AC28" i="3"/>
  <c r="AB28" i="3"/>
  <c r="AQ27" i="3"/>
  <c r="AP27" i="3"/>
  <c r="AH27" i="3"/>
  <c r="AG27" i="3"/>
  <c r="AF27" i="3"/>
  <c r="AE27" i="3"/>
  <c r="AD27" i="3"/>
  <c r="AC27" i="3"/>
  <c r="AB27" i="3"/>
  <c r="N27" i="3"/>
  <c r="AJ27" i="3" s="1"/>
  <c r="AQ26" i="3"/>
  <c r="AP26" i="3"/>
  <c r="AJ26" i="3"/>
  <c r="AI26" i="3"/>
  <c r="AH26" i="3"/>
  <c r="AG26" i="3"/>
  <c r="AS26" i="3" s="1"/>
  <c r="AF26" i="3"/>
  <c r="AE26" i="3"/>
  <c r="AD26" i="3"/>
  <c r="AC26" i="3"/>
  <c r="AR26" i="3" s="1"/>
  <c r="AT26" i="3" s="1"/>
  <c r="AB26" i="3"/>
  <c r="AQ25" i="3"/>
  <c r="AP25" i="3"/>
  <c r="AJ25" i="3"/>
  <c r="AI25" i="3"/>
  <c r="AH25" i="3"/>
  <c r="AG25" i="3"/>
  <c r="AS25" i="3" s="1"/>
  <c r="AF25" i="3"/>
  <c r="AE25" i="3"/>
  <c r="AR25" i="3" s="1"/>
  <c r="AT25" i="3" s="1"/>
  <c r="AD25" i="3"/>
  <c r="AC25" i="3"/>
  <c r="AB25" i="3"/>
  <c r="AQ24" i="3"/>
  <c r="AP24" i="3"/>
  <c r="AJ24" i="3"/>
  <c r="AG24" i="3"/>
  <c r="AF24" i="3"/>
  <c r="AE24" i="3"/>
  <c r="AD24" i="3"/>
  <c r="AC24" i="3"/>
  <c r="AR24" i="3" s="1"/>
  <c r="AB24" i="3"/>
  <c r="N24" i="3"/>
  <c r="AI24" i="3" s="1"/>
  <c r="AQ23" i="3"/>
  <c r="AP23" i="3"/>
  <c r="AJ23" i="3"/>
  <c r="AF23" i="3"/>
  <c r="AE23" i="3"/>
  <c r="AD23" i="3"/>
  <c r="AC23" i="3"/>
  <c r="AB23" i="3"/>
  <c r="N23" i="3"/>
  <c r="AI23" i="3" s="1"/>
  <c r="AQ22" i="3"/>
  <c r="AP22" i="3"/>
  <c r="AF22" i="3"/>
  <c r="AE22" i="3"/>
  <c r="AR22" i="3" s="1"/>
  <c r="AD22" i="3"/>
  <c r="AC22" i="3"/>
  <c r="AB22" i="3"/>
  <c r="N22" i="3"/>
  <c r="AQ21" i="3"/>
  <c r="AP21" i="3"/>
  <c r="AJ21" i="3"/>
  <c r="AI21" i="3"/>
  <c r="AH21" i="3"/>
  <c r="AG21" i="3"/>
  <c r="AD21" i="3"/>
  <c r="AC21" i="3"/>
  <c r="AB21" i="3"/>
  <c r="N21" i="3"/>
  <c r="AF21" i="3" s="1"/>
  <c r="AQ20" i="3"/>
  <c r="AP20" i="3"/>
  <c r="AJ20" i="3"/>
  <c r="AG20" i="3"/>
  <c r="AF20" i="3"/>
  <c r="AE20" i="3"/>
  <c r="AD20" i="3"/>
  <c r="AC20" i="3"/>
  <c r="AR20" i="3" s="1"/>
  <c r="AB20" i="3"/>
  <c r="N20" i="3"/>
  <c r="AI20" i="3" s="1"/>
  <c r="AQ19" i="3"/>
  <c r="AP19" i="3"/>
  <c r="AJ19" i="3"/>
  <c r="AS19" i="3" s="1"/>
  <c r="AI19" i="3"/>
  <c r="AH19" i="3"/>
  <c r="AG19" i="3"/>
  <c r="AF19" i="3"/>
  <c r="AB19" i="3"/>
  <c r="N19" i="3"/>
  <c r="AE19" i="3" s="1"/>
  <c r="AR18" i="3"/>
  <c r="AQ18" i="3"/>
  <c r="AP18" i="3"/>
  <c r="AH18" i="3"/>
  <c r="AF18" i="3"/>
  <c r="AE18" i="3"/>
  <c r="AD18" i="3"/>
  <c r="AC18" i="3"/>
  <c r="AB18" i="3"/>
  <c r="N18" i="3"/>
  <c r="AI18" i="3" s="1"/>
  <c r="AQ17" i="3"/>
  <c r="AP17" i="3"/>
  <c r="AJ17" i="3"/>
  <c r="AI17" i="3"/>
  <c r="AH17" i="3"/>
  <c r="AG17" i="3"/>
  <c r="AS17" i="3" s="1"/>
  <c r="AD17" i="3"/>
  <c r="AC17" i="3"/>
  <c r="AB17" i="3"/>
  <c r="N17" i="3"/>
  <c r="AF17" i="3" s="1"/>
  <c r="AQ16" i="3"/>
  <c r="AP16" i="3"/>
  <c r="AJ16" i="3"/>
  <c r="AI16" i="3"/>
  <c r="AH16" i="3"/>
  <c r="AG16" i="3"/>
  <c r="AS16" i="3" s="1"/>
  <c r="AF16" i="3"/>
  <c r="AE16" i="3"/>
  <c r="AD16" i="3"/>
  <c r="AC16" i="3"/>
  <c r="AR16" i="3" s="1"/>
  <c r="AT16" i="3" s="1"/>
  <c r="AB16" i="3"/>
  <c r="AQ15" i="3"/>
  <c r="AP15" i="3"/>
  <c r="AJ15" i="3"/>
  <c r="AI15" i="3"/>
  <c r="AH15" i="3"/>
  <c r="AS15" i="3" s="1"/>
  <c r="AG15" i="3"/>
  <c r="AB15" i="3"/>
  <c r="N15" i="3"/>
  <c r="AQ14" i="3"/>
  <c r="AP14" i="3"/>
  <c r="AJ14" i="3"/>
  <c r="AI14" i="3"/>
  <c r="AH14" i="3"/>
  <c r="AG14" i="3"/>
  <c r="AS14" i="3" s="1"/>
  <c r="AD14" i="3"/>
  <c r="AC14" i="3"/>
  <c r="AB14" i="3"/>
  <c r="N14" i="3"/>
  <c r="AF14" i="3" s="1"/>
  <c r="AQ13" i="3"/>
  <c r="AP13" i="3"/>
  <c r="AJ13" i="3"/>
  <c r="AI13" i="3"/>
  <c r="AH13" i="3"/>
  <c r="AG13" i="3"/>
  <c r="AS13" i="3" s="1"/>
  <c r="AF13" i="3"/>
  <c r="AD13" i="3"/>
  <c r="AC13" i="3"/>
  <c r="AB13" i="3"/>
  <c r="N13" i="3"/>
  <c r="AE13" i="3" s="1"/>
  <c r="AQ12" i="3"/>
  <c r="AP12" i="3"/>
  <c r="AF12" i="3"/>
  <c r="AE12" i="3"/>
  <c r="AR12" i="3" s="1"/>
  <c r="AD12" i="3"/>
  <c r="AC12" i="3"/>
  <c r="AB12" i="3"/>
  <c r="N12" i="3"/>
  <c r="AQ11" i="3"/>
  <c r="AP11" i="3"/>
  <c r="AJ11" i="3"/>
  <c r="AI11" i="3"/>
  <c r="AH11" i="3"/>
  <c r="AG11" i="3"/>
  <c r="AF11" i="3"/>
  <c r="AE11" i="3"/>
  <c r="AR11" i="3" s="1"/>
  <c r="AD11" i="3"/>
  <c r="AC11" i="3"/>
  <c r="AB11" i="3"/>
  <c r="AQ10" i="3"/>
  <c r="AP10" i="3"/>
  <c r="AJ10" i="3"/>
  <c r="AI10" i="3"/>
  <c r="AH10" i="3"/>
  <c r="AG10" i="3"/>
  <c r="AF10" i="3"/>
  <c r="AE10" i="3"/>
  <c r="AD10" i="3"/>
  <c r="AC10" i="3"/>
  <c r="AB10" i="3"/>
  <c r="AQ9" i="3"/>
  <c r="AP9" i="3"/>
  <c r="AJ9" i="3"/>
  <c r="AI9" i="3"/>
  <c r="AH9" i="3"/>
  <c r="AG9" i="3"/>
  <c r="AS9" i="3" s="1"/>
  <c r="AD9" i="3"/>
  <c r="AC9" i="3"/>
  <c r="AB9" i="3"/>
  <c r="N9" i="3"/>
  <c r="AF9" i="3" s="1"/>
  <c r="AQ8" i="3"/>
  <c r="AP8" i="3"/>
  <c r="AH8" i="3"/>
  <c r="AG8" i="3"/>
  <c r="AF8" i="3"/>
  <c r="AE8" i="3"/>
  <c r="AD8" i="3"/>
  <c r="AC8" i="3"/>
  <c r="AR8" i="3" s="1"/>
  <c r="AB8" i="3"/>
  <c r="N8" i="3"/>
  <c r="AJ8" i="3" s="1"/>
  <c r="AS7" i="3"/>
  <c r="AQ7" i="3"/>
  <c r="AP7" i="3"/>
  <c r="AJ7" i="3"/>
  <c r="AI7" i="3"/>
  <c r="AH7" i="3"/>
  <c r="AG7" i="3"/>
  <c r="AD7" i="3"/>
  <c r="AC7" i="3"/>
  <c r="AB7" i="3"/>
  <c r="N7" i="3"/>
  <c r="AF7" i="3" s="1"/>
  <c r="AQ6" i="3"/>
  <c r="AP6" i="3"/>
  <c r="AJ6" i="3"/>
  <c r="AI6" i="3"/>
  <c r="AH6" i="3"/>
  <c r="AG6" i="3"/>
  <c r="AS6" i="3" s="1"/>
  <c r="AF6" i="3"/>
  <c r="AE6" i="3"/>
  <c r="AD6" i="3"/>
  <c r="AC6" i="3"/>
  <c r="AR6" i="3" s="1"/>
  <c r="AT6" i="3" s="1"/>
  <c r="AB6" i="3"/>
  <c r="AQ5" i="3"/>
  <c r="AP5" i="3"/>
  <c r="AJ5" i="3"/>
  <c r="AG5" i="3"/>
  <c r="AF5" i="3"/>
  <c r="AE5" i="3"/>
  <c r="AD5" i="3"/>
  <c r="AC5" i="3"/>
  <c r="AR5" i="3" s="1"/>
  <c r="AB5" i="3"/>
  <c r="N5" i="3"/>
  <c r="AI5" i="3" s="1"/>
  <c r="AQ4" i="3"/>
  <c r="AP4" i="3"/>
  <c r="AJ4" i="3"/>
  <c r="AI4" i="3"/>
  <c r="AH4" i="3"/>
  <c r="AG4" i="3"/>
  <c r="AS4" i="3" s="1"/>
  <c r="AF4" i="3"/>
  <c r="AD4" i="3"/>
  <c r="AC4" i="3"/>
  <c r="AR4" i="3" s="1"/>
  <c r="AB4" i="3"/>
  <c r="N4" i="3"/>
  <c r="AE4" i="3" s="1"/>
  <c r="AQ3" i="3"/>
  <c r="AP3" i="3"/>
  <c r="AJ3" i="3"/>
  <c r="AI3" i="3"/>
  <c r="AH3" i="3"/>
  <c r="AG3" i="3"/>
  <c r="AS3" i="3" s="1"/>
  <c r="AF3" i="3"/>
  <c r="AD3" i="3"/>
  <c r="AC3" i="3"/>
  <c r="AB3" i="3"/>
  <c r="N3" i="3"/>
  <c r="AE3" i="3" s="1"/>
  <c r="AQ2" i="3"/>
  <c r="AP2" i="3"/>
  <c r="AJ2" i="3"/>
  <c r="AI2" i="3"/>
  <c r="AH2" i="3"/>
  <c r="AG2" i="3"/>
  <c r="AF2" i="3"/>
  <c r="AE2" i="3"/>
  <c r="AD2" i="3"/>
  <c r="AC2" i="3"/>
  <c r="AB2" i="3"/>
  <c r="AR3" i="3" l="1"/>
  <c r="AT3" i="3" s="1"/>
  <c r="AS8" i="3"/>
  <c r="AT8" i="3" s="1"/>
  <c r="AT11" i="3"/>
  <c r="AT4" i="3"/>
  <c r="AC15" i="3"/>
  <c r="AF15" i="3"/>
  <c r="AF71" i="3" s="1"/>
  <c r="AN10" i="3" s="1"/>
  <c r="AR9" i="3"/>
  <c r="AT9" i="3" s="1"/>
  <c r="AS10" i="3"/>
  <c r="AS11" i="3"/>
  <c r="AR21" i="3"/>
  <c r="AT21" i="3" s="1"/>
  <c r="AR63" i="3"/>
  <c r="AT63" i="3" s="1"/>
  <c r="AR67" i="3"/>
  <c r="AT67" i="3" s="1"/>
  <c r="AH12" i="3"/>
  <c r="AG12" i="3"/>
  <c r="AR10" i="3"/>
  <c r="AT10" i="3" s="1"/>
  <c r="AH22" i="3"/>
  <c r="AG22" i="3"/>
  <c r="AJ22" i="3"/>
  <c r="AJ71" i="3" s="1"/>
  <c r="AN11" i="3" s="1"/>
  <c r="AI12" i="3"/>
  <c r="AI71" i="3" s="1"/>
  <c r="AN9" i="3" s="1"/>
  <c r="AR13" i="3"/>
  <c r="AT13" i="3" s="1"/>
  <c r="AD15" i="3"/>
  <c r="AS20" i="3"/>
  <c r="AT20" i="3" s="1"/>
  <c r="AR27" i="3"/>
  <c r="AR31" i="3"/>
  <c r="AT31" i="3" s="1"/>
  <c r="AH33" i="3"/>
  <c r="AG33" i="3"/>
  <c r="AS33" i="3" s="1"/>
  <c r="AJ33" i="3"/>
  <c r="AR35" i="3"/>
  <c r="AS35" i="3"/>
  <c r="AR40" i="3"/>
  <c r="AR45" i="3"/>
  <c r="AS45" i="3"/>
  <c r="AR49" i="3"/>
  <c r="AT49" i="3" s="1"/>
  <c r="AS49" i="3"/>
  <c r="AS52" i="3"/>
  <c r="AS55" i="3"/>
  <c r="AR58" i="3"/>
  <c r="AT58" i="3" s="1"/>
  <c r="AR62" i="3"/>
  <c r="AS62" i="3"/>
  <c r="AC71" i="3"/>
  <c r="AS2" i="3"/>
  <c r="AB72" i="3"/>
  <c r="AB71" i="3"/>
  <c r="AN2" i="3" s="1"/>
  <c r="AR2" i="3"/>
  <c r="AT2" i="3" s="1"/>
  <c r="AJ12" i="3"/>
  <c r="AE15" i="3"/>
  <c r="AG18" i="3"/>
  <c r="AS18" i="3" s="1"/>
  <c r="AT18" i="3" s="1"/>
  <c r="AJ18" i="3"/>
  <c r="AS21" i="3"/>
  <c r="AI22" i="3"/>
  <c r="AR23" i="3"/>
  <c r="AR30" i="3"/>
  <c r="AT33" i="3"/>
  <c r="AR37" i="3"/>
  <c r="AS37" i="3"/>
  <c r="AS39" i="3"/>
  <c r="AT39" i="3" s="1"/>
  <c r="AR42" i="3"/>
  <c r="AT42" i="3" s="1"/>
  <c r="AS42" i="3"/>
  <c r="AR47" i="3"/>
  <c r="AS47" i="3"/>
  <c r="AR50" i="3"/>
  <c r="AT50" i="3" s="1"/>
  <c r="AD52" i="3"/>
  <c r="AC52" i="3"/>
  <c r="AF52" i="3"/>
  <c r="AR56" i="3"/>
  <c r="AT56" i="3" s="1"/>
  <c r="AD65" i="3"/>
  <c r="AC65" i="3"/>
  <c r="AF65" i="3"/>
  <c r="AS65" i="3"/>
  <c r="AR66" i="3"/>
  <c r="AH5" i="3"/>
  <c r="AE7" i="3"/>
  <c r="AE71" i="3" s="1"/>
  <c r="AN8" i="3" s="1"/>
  <c r="AI8" i="3"/>
  <c r="AE9" i="3"/>
  <c r="AE14" i="3"/>
  <c r="AR14" i="3" s="1"/>
  <c r="AT14" i="3" s="1"/>
  <c r="AE17" i="3"/>
  <c r="AR17" i="3" s="1"/>
  <c r="AT17" i="3" s="1"/>
  <c r="AC19" i="3"/>
  <c r="AH20" i="3"/>
  <c r="AE21" i="3"/>
  <c r="AG23" i="3"/>
  <c r="AS23" i="3" s="1"/>
  <c r="AH24" i="3"/>
  <c r="AS24" i="3" s="1"/>
  <c r="AT24" i="3" s="1"/>
  <c r="AI27" i="3"/>
  <c r="AS27" i="3" s="1"/>
  <c r="AH29" i="3"/>
  <c r="AS29" i="3" s="1"/>
  <c r="AT29" i="3" s="1"/>
  <c r="AI30" i="3"/>
  <c r="AS30" i="3" s="1"/>
  <c r="AI35" i="3"/>
  <c r="AH39" i="3"/>
  <c r="AI40" i="3"/>
  <c r="AS40" i="3" s="1"/>
  <c r="AD44" i="3"/>
  <c r="AR44" i="3" s="1"/>
  <c r="AT44" i="3" s="1"/>
  <c r="AI45" i="3"/>
  <c r="AG53" i="3"/>
  <c r="AD54" i="3"/>
  <c r="AR54" i="3" s="1"/>
  <c r="AT54" i="3" s="1"/>
  <c r="AE55" i="3"/>
  <c r="AR55" i="3" s="1"/>
  <c r="AT55" i="3" s="1"/>
  <c r="AC61" i="3"/>
  <c r="AG66" i="3"/>
  <c r="AI68" i="3"/>
  <c r="AS68" i="3" s="1"/>
  <c r="AT68" i="3" s="1"/>
  <c r="AD19" i="3"/>
  <c r="AD71" i="3" s="1"/>
  <c r="AN6" i="3" s="1"/>
  <c r="AH23" i="3"/>
  <c r="AH53" i="3"/>
  <c r="AD61" i="3"/>
  <c r="AH66" i="3"/>
  <c r="AE67" i="3"/>
  <c r="AJ68" i="3"/>
  <c r="AT23" i="3" l="1"/>
  <c r="AR7" i="3"/>
  <c r="AT7" i="3" s="1"/>
  <c r="AN4" i="3"/>
  <c r="AN3" i="3" s="1"/>
  <c r="AF72" i="3"/>
  <c r="AT40" i="3"/>
  <c r="AH71" i="3"/>
  <c r="AN7" i="3" s="1"/>
  <c r="AR65" i="3"/>
  <c r="AT65" i="3" s="1"/>
  <c r="AR52" i="3"/>
  <c r="AT52" i="3" s="1"/>
  <c r="AT47" i="3"/>
  <c r="AS22" i="3"/>
  <c r="AT22" i="3" s="1"/>
  <c r="AS12" i="3"/>
  <c r="AT12" i="3" s="1"/>
  <c r="AS66" i="3"/>
  <c r="AS53" i="3"/>
  <c r="AT53" i="3" s="1"/>
  <c r="AT66" i="3"/>
  <c r="AT30" i="3"/>
  <c r="AT45" i="3"/>
  <c r="AT35" i="3"/>
  <c r="AS5" i="3"/>
  <c r="AT5" i="3" s="1"/>
  <c r="AR61" i="3"/>
  <c r="AT61" i="3" s="1"/>
  <c r="AR19" i="3"/>
  <c r="AT19" i="3" s="1"/>
  <c r="AT37" i="3"/>
  <c r="AT62" i="3"/>
  <c r="AG71" i="3"/>
  <c r="AR15" i="3"/>
  <c r="AT15" i="3" s="1"/>
  <c r="AT27" i="3"/>
  <c r="AJ72" i="3" l="1"/>
  <c r="AN5" i="3"/>
</calcChain>
</file>

<file path=xl/comments1.xml><?xml version="1.0" encoding="utf-8"?>
<comments xmlns="http://schemas.openxmlformats.org/spreadsheetml/2006/main">
  <authors>
    <author>Matt</author>
    <author>Matt 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Matt:</t>
        </r>
        <r>
          <rPr>
            <sz val="9"/>
            <color indexed="81"/>
            <rFont val="Tahoma"/>
            <family val="2"/>
          </rPr>
          <t xml:space="preserve">
In order based on longitude (east to west).These ID numbers are unrelated to any other ID numbers previously used for these plots.</t>
        </r>
      </text>
    </comment>
    <comment ref="AA1" authorId="1" shapeId="0">
      <text>
        <r>
          <rPr>
            <b/>
            <sz val="9"/>
            <color indexed="81"/>
            <rFont val="Tahoma"/>
            <family val="2"/>
          </rPr>
          <t>Matt A:</t>
        </r>
        <r>
          <rPr>
            <sz val="9"/>
            <color indexed="81"/>
            <rFont val="Tahoma"/>
            <family val="2"/>
          </rPr>
          <t xml:space="preserve">
Enter "yes" to indicate protection plots. Summary table on right will update automatically.
"no" can be explicit or implicit.</t>
        </r>
      </text>
    </comment>
  </commentList>
</comments>
</file>

<file path=xl/sharedStrings.xml><?xml version="1.0" encoding="utf-8"?>
<sst xmlns="http://schemas.openxmlformats.org/spreadsheetml/2006/main" count="1096" uniqueCount="381">
  <si>
    <t>Number</t>
  </si>
  <si>
    <t>Name.Matt</t>
  </si>
  <si>
    <t>Name.Nat</t>
  </si>
  <si>
    <t>Latitude</t>
  </si>
  <si>
    <t>Longitude</t>
  </si>
  <si>
    <t>UTM.easting</t>
  </si>
  <si>
    <t>UTM.northing</t>
  </si>
  <si>
    <t>Treat: yes</t>
  </si>
  <si>
    <t>Treat: no</t>
  </si>
  <si>
    <t>APZZ1</t>
  </si>
  <si>
    <t>SWIFT2119 10c Ash</t>
  </si>
  <si>
    <t xml:space="preserve">SWIFT2119 </t>
  </si>
  <si>
    <t>ASH25</t>
  </si>
  <si>
    <t>ASH26</t>
  </si>
  <si>
    <t>ASH27</t>
  </si>
  <si>
    <t>ASH28</t>
  </si>
  <si>
    <t>ASH23</t>
  </si>
  <si>
    <t>APB9</t>
  </si>
  <si>
    <t>ASH22</t>
  </si>
  <si>
    <t>APB8</t>
  </si>
  <si>
    <t>APB7</t>
  </si>
  <si>
    <t>ASH24</t>
  </si>
  <si>
    <t>APB1</t>
  </si>
  <si>
    <t>APB6</t>
  </si>
  <si>
    <t>APB2</t>
  </si>
  <si>
    <t>APB3</t>
  </si>
  <si>
    <t>ASH21</t>
  </si>
  <si>
    <t>ASH20</t>
  </si>
  <si>
    <t>APB4</t>
  </si>
  <si>
    <t>APB5</t>
  </si>
  <si>
    <t>APM6</t>
  </si>
  <si>
    <t>Studer11</t>
  </si>
  <si>
    <t>Liz5</t>
  </si>
  <si>
    <t>Studer02</t>
  </si>
  <si>
    <t>liz10</t>
  </si>
  <si>
    <t>APM7</t>
  </si>
  <si>
    <t>APM5</t>
  </si>
  <si>
    <t>APM3</t>
  </si>
  <si>
    <t>ASH15</t>
  </si>
  <si>
    <t>Studer08</t>
  </si>
  <si>
    <t>Liz4</t>
  </si>
  <si>
    <t>APM1</t>
  </si>
  <si>
    <t>APM2</t>
  </si>
  <si>
    <t>Studer01</t>
  </si>
  <si>
    <t>Liz3</t>
  </si>
  <si>
    <t>APM8</t>
  </si>
  <si>
    <t>ASH14</t>
  </si>
  <si>
    <t>ASH16</t>
  </si>
  <si>
    <t>ASH13</t>
  </si>
  <si>
    <t>ASH10</t>
  </si>
  <si>
    <t>ASH11</t>
  </si>
  <si>
    <t>ASH12</t>
  </si>
  <si>
    <t>APM10</t>
  </si>
  <si>
    <t>APM11</t>
  </si>
  <si>
    <t>NH63</t>
  </si>
  <si>
    <t>NH5</t>
  </si>
  <si>
    <t>Studer12</t>
  </si>
  <si>
    <t>liz11</t>
  </si>
  <si>
    <t>Studer13</t>
  </si>
  <si>
    <t>Liz6</t>
  </si>
  <si>
    <t>Studer14</t>
  </si>
  <si>
    <t>Liz7</t>
  </si>
  <si>
    <t>ASH18</t>
  </si>
  <si>
    <t>ASH19</t>
  </si>
  <si>
    <t>ASH9</t>
  </si>
  <si>
    <t>ASH17</t>
  </si>
  <si>
    <t>ASH2</t>
  </si>
  <si>
    <t>ASH1</t>
  </si>
  <si>
    <t>ASH3</t>
  </si>
  <si>
    <t>ASH8</t>
  </si>
  <si>
    <t>Studer15</t>
  </si>
  <si>
    <t>liz1</t>
  </si>
  <si>
    <t>ASH7</t>
  </si>
  <si>
    <t>APHQ4</t>
  </si>
  <si>
    <t>ASH6</t>
  </si>
  <si>
    <t>Studer06</t>
  </si>
  <si>
    <t>liz8</t>
  </si>
  <si>
    <t>APHQ3</t>
  </si>
  <si>
    <t>ASH4</t>
  </si>
  <si>
    <t>APHQ5</t>
  </si>
  <si>
    <t>ASH5</t>
  </si>
  <si>
    <t>APHQ2</t>
  </si>
  <si>
    <t>Studer05</t>
  </si>
  <si>
    <t>liz2</t>
  </si>
  <si>
    <t>APHQ11</t>
  </si>
  <si>
    <t>APHQ9</t>
  </si>
  <si>
    <t>APHQ1</t>
  </si>
  <si>
    <t>APHQ8</t>
  </si>
  <si>
    <t>Grid</t>
  </si>
  <si>
    <t>Lat/Lon hddd.ddddd°</t>
  </si>
  <si>
    <t>Datum</t>
  </si>
  <si>
    <t>WGS 84</t>
  </si>
  <si>
    <t>Header</t>
  </si>
  <si>
    <t>Name</t>
  </si>
  <si>
    <t>Description</t>
  </si>
  <si>
    <t>Type</t>
  </si>
  <si>
    <t>Position</t>
  </si>
  <si>
    <t>Altitude</t>
  </si>
  <si>
    <t>Depth</t>
  </si>
  <si>
    <t>Proximity</t>
  </si>
  <si>
    <t>Temperature</t>
  </si>
  <si>
    <t>Display Mode</t>
  </si>
  <si>
    <t>Color</t>
  </si>
  <si>
    <t>Symbol</t>
  </si>
  <si>
    <t>Facility</t>
  </si>
  <si>
    <t>City</t>
  </si>
  <si>
    <t>State</t>
  </si>
  <si>
    <t>Country</t>
  </si>
  <si>
    <t>Date Modified</t>
  </si>
  <si>
    <t>Link</t>
  </si>
  <si>
    <t>Categories</t>
  </si>
  <si>
    <t>Waypoint</t>
  </si>
  <si>
    <t>User Waypoint</t>
  </si>
  <si>
    <t>N43.93401646 W71.77569839</t>
  </si>
  <si>
    <t>Oval, Red</t>
  </si>
  <si>
    <t>N43.932858 W71.77307898</t>
  </si>
  <si>
    <t>N43.9341390039771 W71.7563539836555</t>
  </si>
  <si>
    <t>N43.9335769973695 W71.7556039709597</t>
  </si>
  <si>
    <t>N43.9323470368981 W71.7535690125077</t>
  </si>
  <si>
    <t>N43.933572974056 W71.7523780278861</t>
  </si>
  <si>
    <t>N43.9369860012084 W71.7475030291825</t>
  </si>
  <si>
    <t>N43.93709429 W71.74745975</t>
  </si>
  <si>
    <t>N43.9368499629199 W71.7460689693689</t>
  </si>
  <si>
    <t>N43.93688259 W71.74578047</t>
  </si>
  <si>
    <t>N43.9365846 W71.74544281</t>
  </si>
  <si>
    <t>N43.9362319651991 W71.7451639752835</t>
  </si>
  <si>
    <t>N43.93587681 W71.74492433</t>
  </si>
  <si>
    <t>N43.93623953 W71.74481643</t>
  </si>
  <si>
    <t>N43.93615468 W71.74460073</t>
  </si>
  <si>
    <t>N43.93687801 W71.74409828</t>
  </si>
  <si>
    <t>Oval, Blue</t>
  </si>
  <si>
    <t>N43.936852980405 W71.7440350167453</t>
  </si>
  <si>
    <t>N43.9356200024485 W71.7434190306812</t>
  </si>
  <si>
    <t>N43.93734502 W71.74339714</t>
  </si>
  <si>
    <t>N43.93715036 W71.74175603</t>
  </si>
  <si>
    <t>N43.94025015 W71.73676514</t>
  </si>
  <si>
    <t>N43.94856099 W71.73633297</t>
  </si>
  <si>
    <t>N43.94721704 W71.73612099</t>
  </si>
  <si>
    <t>N43.93945537 W71.73611814</t>
  </si>
  <si>
    <t>N43.94653962 W71.73579534</t>
  </si>
  <si>
    <t>N43.94743265 W71.73572418</t>
  </si>
  <si>
    <t>N43.9390269946306 W71.7356500122696</t>
  </si>
  <si>
    <t>N43.94812999 W71.735634</t>
  </si>
  <si>
    <t>N43.94968664 W71.73559086</t>
  </si>
  <si>
    <t>N43.94810412 W71.73550577</t>
  </si>
  <si>
    <t>N43.94907204 W71.73548598</t>
  </si>
  <si>
    <t>N43.93963002 W71.7352166</t>
  </si>
  <si>
    <t>N43.9381990302354 W71.7350350320339</t>
  </si>
  <si>
    <t>N43.93976803869 W71.734881978482</t>
  </si>
  <si>
    <t>N43.939234027639 W71.7342229932546</t>
  </si>
  <si>
    <t>N43.93705096 W71.73314299</t>
  </si>
  <si>
    <t>N43.93808001 W71.73298499</t>
  </si>
  <si>
    <t>N43.9394370373338 W71.7327770311385</t>
  </si>
  <si>
    <t>N43.94431024 W71.73189251</t>
  </si>
  <si>
    <t>N43.94570838 W71.73178214</t>
  </si>
  <si>
    <t>N43.94315 W71.72929</t>
  </si>
  <si>
    <t>N43.9428 W71.72737</t>
  </si>
  <si>
    <t>N43.94740596 W71.72551797</t>
  </si>
  <si>
    <t>N43.94691001 W71.72543599</t>
  </si>
  <si>
    <t>N43.94662703 W71.72524597</t>
  </si>
  <si>
    <t>N43.9484970364719 W71.7212769761681</t>
  </si>
  <si>
    <t>N43.9477300085127 W71.7201849818229</t>
  </si>
  <si>
    <t>N43.94720448 W71.71775701</t>
  </si>
  <si>
    <t>N43.9448059815913 W71.7155559919774</t>
  </si>
  <si>
    <t>N43.9498359616845 W71.7115890048444</t>
  </si>
  <si>
    <t>N43.950194036588 W71.7097650188952</t>
  </si>
  <si>
    <t>N43.9511029701679 W71.7095750011503</t>
  </si>
  <si>
    <t>N43.9471029583364 W71.7089440114796</t>
  </si>
  <si>
    <t>N43.94654104 W71.70878199</t>
  </si>
  <si>
    <t>N43.9481679629534 W71.7083440348505</t>
  </si>
  <si>
    <t>N43.94786242 W71.70825403</t>
  </si>
  <si>
    <t>N43.949240008369 W71.7079650051891</t>
  </si>
  <si>
    <t>N43.94717303 W71.70785101</t>
  </si>
  <si>
    <t>N43.94822439 W71.70779694</t>
  </si>
  <si>
    <t>N43.9511509984731 W71.7077350057661</t>
  </si>
  <si>
    <t>N43.94690795 W71.70750037</t>
  </si>
  <si>
    <t>N43.9502139855176 W71.7073139827698</t>
  </si>
  <si>
    <t>N43.94810129 W71.70729288</t>
  </si>
  <si>
    <t>N43.94665402 W71.70684803</t>
  </si>
  <si>
    <t>N43.94344295 W71.70630877</t>
  </si>
  <si>
    <t>N43.94395676 W71.70628225</t>
  </si>
  <si>
    <t>N43.94852622 W71.70531834</t>
  </si>
  <si>
    <t>N43.94405496 W71.70517771</t>
  </si>
  <si>
    <t>001</t>
  </si>
  <si>
    <t>002-trt</t>
  </si>
  <si>
    <t>003-trt</t>
  </si>
  <si>
    <t>004</t>
  </si>
  <si>
    <t>005</t>
  </si>
  <si>
    <t>006-trt</t>
  </si>
  <si>
    <t>007</t>
  </si>
  <si>
    <t>008-trt</t>
  </si>
  <si>
    <t>009</t>
  </si>
  <si>
    <t>010-trt</t>
  </si>
  <si>
    <t>011</t>
  </si>
  <si>
    <t>012-trt</t>
  </si>
  <si>
    <t>013-trt</t>
  </si>
  <si>
    <t>014-trt</t>
  </si>
  <si>
    <t>015</t>
  </si>
  <si>
    <t>016-trt</t>
  </si>
  <si>
    <t>017</t>
  </si>
  <si>
    <t>018-trt</t>
  </si>
  <si>
    <t>019</t>
  </si>
  <si>
    <t>020-trt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</si>
  <si>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</si>
  <si>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</si>
  <si>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</si>
  <si>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</si>
  <si>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</si>
  <si>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</si>
  <si>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</si>
  <si>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</si>
  <si>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</si>
  <si>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</si>
  <si>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</si>
  <si>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</si>
  <si>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033-trt</t>
  </si>
  <si>
    <t>034</t>
  </si>
  <si>
    <t>035</t>
  </si>
  <si>
    <t>036-trt</t>
  </si>
  <si>
    <t>037-trt</t>
  </si>
  <si>
    <t>038</t>
  </si>
  <si>
    <t>039</t>
  </si>
  <si>
    <t>040</t>
  </si>
  <si>
    <t>041-trt</t>
  </si>
  <si>
    <t>042</t>
  </si>
  <si>
    <t>043-trt</t>
  </si>
  <si>
    <t>044</t>
  </si>
  <si>
    <t>045-trt</t>
  </si>
  <si>
    <t>046-trt</t>
  </si>
  <si>
    <t>047</t>
  </si>
  <si>
    <t>048-trt</t>
  </si>
  <si>
    <t>049-trt</t>
  </si>
  <si>
    <t>050</t>
  </si>
  <si>
    <t>051-trt</t>
  </si>
  <si>
    <t>052</t>
  </si>
  <si>
    <t>053-trt</t>
  </si>
  <si>
    <t>054-trt</t>
  </si>
  <si>
    <t>055-trt</t>
  </si>
  <si>
    <t>056-trt</t>
  </si>
  <si>
    <t>057</t>
  </si>
  <si>
    <t>058-trt</t>
  </si>
  <si>
    <t>059-trt</t>
  </si>
  <si>
    <t>060-trt</t>
  </si>
  <si>
    <t>061</t>
  </si>
  <si>
    <t>062-trt</t>
  </si>
  <si>
    <t>063</t>
  </si>
  <si>
    <t>064-trt</t>
  </si>
  <si>
    <t>065</t>
  </si>
  <si>
    <t>066-trt</t>
  </si>
  <si>
    <t>067</t>
  </si>
  <si>
    <t>068-trt</t>
  </si>
  <si>
    <t>Elev.m</t>
  </si>
  <si>
    <t>Within bird plots?</t>
  </si>
  <si>
    <t>EAB signs in Nov '21?</t>
  </si>
  <si>
    <t>Number of ash in plot</t>
  </si>
  <si>
    <t>Number of ash to be treated</t>
  </si>
  <si>
    <t>DBH of largest ash</t>
  </si>
  <si>
    <t>Predominant soil</t>
  </si>
  <si>
    <t>Bh</t>
  </si>
  <si>
    <t>Bhs</t>
  </si>
  <si>
    <t>Bimodal</t>
  </si>
  <si>
    <t>E</t>
  </si>
  <si>
    <t>Aquept</t>
  </si>
  <si>
    <t>Bedrock Histosol</t>
  </si>
  <si>
    <t>Typical</t>
  </si>
  <si>
    <t>Wetland Histosol</t>
  </si>
  <si>
    <t>Basal area ash</t>
  </si>
  <si>
    <t>Basal area total</t>
  </si>
  <si>
    <t>Slope</t>
  </si>
  <si>
    <t>Aspect</t>
  </si>
  <si>
    <t>EAB protection?</t>
  </si>
  <si>
    <t>Number of trees to treat</t>
  </si>
  <si>
    <t>Number of protected plots Bh</t>
  </si>
  <si>
    <t>Number of protected plots Typical</t>
  </si>
  <si>
    <t>Number of protected plots mixed</t>
  </si>
  <si>
    <t>Number of protected plots unknown</t>
  </si>
  <si>
    <t>Number of control plots Bh</t>
  </si>
  <si>
    <t>Number of control plots Typical</t>
  </si>
  <si>
    <t>Number of control plots mixed</t>
  </si>
  <si>
    <t>Number of control plots unknown</t>
  </si>
  <si>
    <t>Notes</t>
  </si>
  <si>
    <t>Summary table</t>
  </si>
  <si>
    <t>n.treat</t>
  </si>
  <si>
    <t>n.contr</t>
  </si>
  <si>
    <t>n.total</t>
  </si>
  <si>
    <t>no</t>
  </si>
  <si>
    <t>unknown</t>
  </si>
  <si>
    <t xml:space="preserve">one dead FRAM also in plot, within sight of Rd, drainage; </t>
  </si>
  <si>
    <t>Total ash trees to treat</t>
  </si>
  <si>
    <t>yes</t>
  </si>
  <si>
    <t>in sight of rd pair for APZZ1; sapsucker holes in one tree, no blonding</t>
  </si>
  <si>
    <t>Total plots to treat</t>
  </si>
  <si>
    <t>n-facing grp; sapsucker holes in one tree, no blonding</t>
  </si>
  <si>
    <t>Treatment plots in Bh</t>
  </si>
  <si>
    <t>n-facing grp; no blondiing</t>
  </si>
  <si>
    <t>Control plots in Bh</t>
  </si>
  <si>
    <t>mixed</t>
  </si>
  <si>
    <t xml:space="preserve">near VW96; </t>
  </si>
  <si>
    <t>Treatment plots in Typical</t>
  </si>
  <si>
    <t xml:space="preserve">near N of VW96; </t>
  </si>
  <si>
    <t>Control plots in Typical</t>
  </si>
  <si>
    <t>near APB9; orc 874; one tree with blonding patch</t>
  </si>
  <si>
    <t>Treatment plots in mixed</t>
  </si>
  <si>
    <t xml:space="preserve">"other" = TSCA; near road; </t>
  </si>
  <si>
    <t>Control plots in mixed</t>
  </si>
  <si>
    <t>ORC 648 in plot; no blondiing</t>
  </si>
  <si>
    <t>Treatment plots in unknown</t>
  </si>
  <si>
    <t xml:space="preserve">boulder field; </t>
  </si>
  <si>
    <t>Control plots in unknown</t>
  </si>
  <si>
    <t xml:space="preserve">; </t>
  </si>
  <si>
    <t>near APB6; no blondiing</t>
  </si>
  <si>
    <t xml:space="preserve">streamlet through plot; rattlesnake plantain in plot; </t>
  </si>
  <si>
    <t>near APB12; one tree with blonding patch</t>
  </si>
  <si>
    <t>orcs 595-597 in; no blondiing</t>
  </si>
  <si>
    <t xml:space="preserve">birder low grid K19.5; wet; "other" = PIRU; </t>
  </si>
  <si>
    <t xml:space="preserve">A21; </t>
  </si>
  <si>
    <t>near B2.5; drainage through plot; 1 dead FRAM in plot; one tree with blonding patch</t>
  </si>
  <si>
    <t>Swift 2111; drainage through plot; downslope of Liz's plot to get 4 FRAM; no blondiing</t>
  </si>
  <si>
    <t xml:space="preserve">EZ23; </t>
  </si>
  <si>
    <t xml:space="preserve">A7.5; 2 ash in plot are unhealthy already; </t>
  </si>
  <si>
    <t xml:space="preserve">A6; measured ash has tag 743 at base; </t>
  </si>
  <si>
    <t>S edge birder mid grid; two trees with blonding</t>
  </si>
  <si>
    <t>near A4; measured FRAM tag# 12746 of BB-low baskets; no blondiing</t>
  </si>
  <si>
    <t>A2; pileated holes; no blonding</t>
  </si>
  <si>
    <t>A4; no blondiing</t>
  </si>
  <si>
    <t xml:space="preserve">other = 1 ACRU, 1 BEPA; near A2; S edge of plot on Bear Brook; </t>
  </si>
  <si>
    <t xml:space="preserve">EX22; wonderful large tree; </t>
  </si>
  <si>
    <t xml:space="preserve">S of VW300 on VW line; </t>
  </si>
  <si>
    <t>S of birder antenna; pileated holes; no blonding</t>
  </si>
  <si>
    <t>115mE of ASH12; no blondiing</t>
  </si>
  <si>
    <t>edge</t>
  </si>
  <si>
    <t xml:space="preserve">GPS ORC682; </t>
  </si>
  <si>
    <t xml:space="preserve">GPS ORC680; </t>
  </si>
  <si>
    <t>149mS of ASH11; two trees with possible blonding</t>
  </si>
  <si>
    <t xml:space="preserve">EU11.5; in sight of rd; </t>
  </si>
  <si>
    <t xml:space="preserve">ET9; "other" = ACRU; measured ash is double stem; </t>
  </si>
  <si>
    <t>other = TSCA; FRAM 820 measured; orchids 995 and 279 in plot area; pileated holes; no blonding</t>
  </si>
  <si>
    <t>FRAM 352 measured; gap in plot; no blondiing</t>
  </si>
  <si>
    <t xml:space="preserve">Swift 2108; </t>
  </si>
  <si>
    <t>other = PRSE; no blondiing</t>
  </si>
  <si>
    <t>Swift 2107; PRSE crown in plot; steep bank of Bear Brook on SW edge; no blondiing</t>
  </si>
  <si>
    <t xml:space="preserve">NW of IL2 (HBNO); </t>
  </si>
  <si>
    <t xml:space="preserve">S of IL2 (HBNO); </t>
  </si>
  <si>
    <t xml:space="preserve">VW334 C90W; </t>
  </si>
  <si>
    <t xml:space="preserve">VW336 C90E; </t>
  </si>
  <si>
    <t>weird</t>
  </si>
  <si>
    <t xml:space="preserve">VW342 C90W; </t>
  </si>
  <si>
    <t>NA</t>
  </si>
  <si>
    <t xml:space="preserve">VW342 C70E; </t>
  </si>
  <si>
    <t xml:space="preserve">VW343 C90E; </t>
  </si>
  <si>
    <t xml:space="preserve">128mN of ASH7; </t>
  </si>
  <si>
    <t>other = 3 ACRU, 1 BEPA; 2 dead standing FRAM in plot; muddy low spot; better plots nearby; blonding on nearby ash, but not in plot</t>
  </si>
  <si>
    <t xml:space="preserve">112mN of ASH6; </t>
  </si>
  <si>
    <t xml:space="preserve">H15; </t>
  </si>
  <si>
    <t xml:space="preserve">120mNE of ASH5; </t>
  </si>
  <si>
    <t>other = ACRU; Swift 2101; no blondiing</t>
  </si>
  <si>
    <t xml:space="preserve">I16; </t>
  </si>
  <si>
    <t xml:space="preserve">147mW of ASH3; </t>
  </si>
  <si>
    <t xml:space="preserve">I12.5; </t>
  </si>
  <si>
    <t xml:space="preserve">110mN of ASH4; </t>
  </si>
  <si>
    <t xml:space="preserve">J15; "other" = ACRU; small drainage through plot; </t>
  </si>
  <si>
    <t>other - ACRU; 3 dead standing FRAM in plot; rocky; no blondiing</t>
  </si>
  <si>
    <t xml:space="preserve">G5; "other" = ACPE; many dead FRAM in area (root crown rot); </t>
  </si>
  <si>
    <t xml:space="preserve">I6; </t>
  </si>
  <si>
    <t xml:space="preserve">M14.5; w/in sight of rd; </t>
  </si>
  <si>
    <t xml:space="preserve">J5; </t>
  </si>
  <si>
    <t>mean</t>
  </si>
  <si>
    <t>sum</t>
  </si>
  <si>
    <t>min</t>
  </si>
  <si>
    <t>count</t>
  </si>
  <si>
    <t>max</t>
  </si>
  <si>
    <t>median</t>
  </si>
  <si>
    <t>Number of plots by soil type</t>
  </si>
  <si>
    <t>Soil type</t>
  </si>
  <si>
    <t>Treatment</t>
  </si>
  <si>
    <t>Control</t>
  </si>
  <si>
    <t>Bh podzol</t>
  </si>
  <si>
    <t>Typical podzol</t>
  </si>
  <si>
    <t>Mixed podzols</t>
  </si>
  <si>
    <t>Unknown</t>
  </si>
  <si>
    <r>
      <rPr>
        <b/>
        <sz val="12"/>
        <color theme="1"/>
        <rFont val="Calibri"/>
        <family val="2"/>
        <scheme val="minor"/>
      </rPr>
      <t>Table 1.</t>
    </r>
    <r>
      <rPr>
        <sz val="11"/>
        <color theme="1"/>
        <rFont val="Calibri"/>
        <family val="2"/>
        <scheme val="minor"/>
      </rPr>
      <t xml:space="preserve"> Attributes of proposed treatment plots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</si>
</sst>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textRotation="45" wrapText="1"/>
    </xf>
    <xf numFmtId="0" fontId="1" fillId="2" borderId="1" xfId="0" applyFont="1" applyFill="1" applyBorder="1" applyAlignment="1">
      <alignment textRotation="45"/>
    </xf>
    <xf numFmtId="0" fontId="1" fillId="2" borderId="1" xfId="0" applyFont="1" applyFill="1" applyBorder="1" applyAlignment="1">
      <alignment horizontal="left" textRotation="45"/>
    </xf>
    <xf numFmtId="0" fontId="1" fillId="4" borderId="1" xfId="0" applyFont="1" applyFill="1" applyBorder="1" applyAlignment="1">
      <alignment horizontal="left" textRotation="45"/>
    </xf>
    <xf numFmtId="0" fontId="1" fillId="5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447591</xdr:colOff>
      <xdr:row>10</xdr:row>
      <xdr:rowOff>19051</xdr:rowOff>
    </xdr:from>
    <xdr:to>
      <xdr:col>21</xdr:col>
      <xdr:colOff>6838</xdr:colOff>
      <xdr:row>41</xdr:row>
      <xdr:rowOff>57151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0841" y="850901"/>
          <a:ext cx="12290997" cy="5156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8</xdr:row>
      <xdr:rowOff>114300</xdr:rowOff>
    </xdr:from>
    <xdr:to>
      <xdr:col>20</xdr:col>
      <xdr:colOff>488950</xdr:colOff>
      <xdr:row>14</xdr:row>
      <xdr:rowOff>133350</xdr:rowOff>
    </xdr:to>
    <xdr:sp macro="" textlink="">
      <xdr:nvSpPr>
        <xdr:cNvPr id="2" name="TextBox 1"/>
        <xdr:cNvSpPr txBox="1"/>
      </xdr:nvSpPr>
      <xdr:spPr>
        <a:xfrm>
          <a:off x="9010650" y="1587500"/>
          <a:ext cx="3670300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text file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Then "forGPS.txt" can be converted by GPS Babel into a *.gdb that opens in Garmin and can be loaded onto GPS.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 Babel, I need to change target directory to my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space on C:\ )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6"/>
  <sheetViews>
    <sheetView workbookViewId="0">
      <selection activeCell="M24" sqref="M24"/>
    </sheetView>
  </sheetViews>
  <sheetFormatPr defaultColWidth="9.6328125" defaultRowHeight="13" x14ac:dyDescent="0.3"/>
  <cols>
    <col min="1" max="1" width="7.54296875" style="5" customWidth="1"/>
    <col min="2" max="3" width="9.6328125" style="5" customWidth="1"/>
    <col min="4" max="4" width="11.36328125" style="5" bestFit="1" customWidth="1"/>
    <col min="5" max="5" width="12" style="5" bestFit="1" customWidth="1"/>
    <col min="6" max="7" width="12" style="5" customWidth="1"/>
    <col min="8" max="9" width="8.26953125" style="5" customWidth="1"/>
    <col min="10" max="10" width="7.26953125" style="5" customWidth="1"/>
    <col min="11" max="11" width="8" style="5" customWidth="1"/>
    <col min="12" max="12" width="9.08984375" style="5" customWidth="1"/>
    <col min="13" max="13" width="13.6328125" style="5" customWidth="1"/>
    <col min="14" max="14" width="11.08984375" style="5" customWidth="1"/>
    <col min="15" max="22" width="5.36328125" style="5" customWidth="1"/>
    <col min="23" max="23" width="10.7265625" style="5" customWidth="1"/>
    <col min="24" max="24" width="9.81640625" style="5" customWidth="1"/>
    <col min="25" max="25" width="8.36328125" style="5" customWidth="1"/>
    <col min="26" max="26" width="6.81640625" style="5" customWidth="1"/>
    <col min="27" max="27" width="12.7265625" style="5" customWidth="1"/>
    <col min="28" max="28" width="11.1796875" style="5" customWidth="1"/>
    <col min="29" max="36" width="11.1796875" style="5" hidden="1" customWidth="1"/>
    <col min="37" max="37" width="27.453125" style="3" customWidth="1"/>
    <col min="38" max="38" width="3.54296875" style="3" customWidth="1"/>
    <col min="39" max="39" width="22.26953125" style="3" customWidth="1"/>
    <col min="40" max="45" width="9.6328125" style="3"/>
    <col min="46" max="46" width="9.6328125" style="5"/>
    <col min="47" max="16384" width="9.6328125" style="3"/>
  </cols>
  <sheetData>
    <row r="1" spans="1:46" ht="66" thickTop="1" x14ac:dyDescent="0.45">
      <c r="A1" s="1" t="s">
        <v>0</v>
      </c>
      <c r="B1" s="7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251</v>
      </c>
      <c r="I1" s="7" t="s">
        <v>252</v>
      </c>
      <c r="J1" s="7" t="s">
        <v>253</v>
      </c>
      <c r="K1" s="8" t="s">
        <v>254</v>
      </c>
      <c r="L1" s="8" t="s">
        <v>255</v>
      </c>
      <c r="M1" s="9" t="s">
        <v>256</v>
      </c>
      <c r="N1" s="9" t="s">
        <v>257</v>
      </c>
      <c r="O1" s="10" t="s">
        <v>258</v>
      </c>
      <c r="P1" s="10" t="s">
        <v>259</v>
      </c>
      <c r="Q1" s="10" t="s">
        <v>260</v>
      </c>
      <c r="R1" s="10" t="s">
        <v>261</v>
      </c>
      <c r="S1" s="10" t="s">
        <v>262</v>
      </c>
      <c r="T1" s="10" t="s">
        <v>263</v>
      </c>
      <c r="U1" s="10" t="s">
        <v>264</v>
      </c>
      <c r="V1" s="11" t="s">
        <v>265</v>
      </c>
      <c r="W1" s="9" t="s">
        <v>266</v>
      </c>
      <c r="X1" s="9" t="s">
        <v>267</v>
      </c>
      <c r="Y1" s="12" t="s">
        <v>268</v>
      </c>
      <c r="Z1" s="12" t="s">
        <v>269</v>
      </c>
      <c r="AA1" s="13" t="s">
        <v>270</v>
      </c>
      <c r="AB1" s="8" t="s">
        <v>271</v>
      </c>
      <c r="AC1" s="8" t="s">
        <v>272</v>
      </c>
      <c r="AD1" s="8" t="s">
        <v>273</v>
      </c>
      <c r="AE1" s="8" t="s">
        <v>274</v>
      </c>
      <c r="AF1" s="8" t="s">
        <v>275</v>
      </c>
      <c r="AG1" s="8" t="s">
        <v>276</v>
      </c>
      <c r="AH1" s="8" t="s">
        <v>277</v>
      </c>
      <c r="AI1" s="8" t="s">
        <v>278</v>
      </c>
      <c r="AJ1" s="8" t="s">
        <v>279</v>
      </c>
      <c r="AK1" s="14" t="s">
        <v>280</v>
      </c>
      <c r="AM1" s="15" t="s">
        <v>281</v>
      </c>
      <c r="AN1" s="16"/>
      <c r="AP1" s="3" t="s">
        <v>7</v>
      </c>
      <c r="AQ1" s="3" t="s">
        <v>8</v>
      </c>
      <c r="AR1" s="3" t="s">
        <v>282</v>
      </c>
      <c r="AS1" s="3" t="s">
        <v>283</v>
      </c>
      <c r="AT1" s="5" t="s">
        <v>284</v>
      </c>
    </row>
    <row r="2" spans="1:46" ht="26" x14ac:dyDescent="0.3">
      <c r="A2" s="4">
        <v>1</v>
      </c>
      <c r="B2" s="17" t="s">
        <v>9</v>
      </c>
      <c r="C2" s="4" t="s">
        <v>9</v>
      </c>
      <c r="D2" s="18">
        <v>43.934016460000002</v>
      </c>
      <c r="E2" s="18">
        <v>-71.775698390000002</v>
      </c>
      <c r="F2" s="19">
        <v>277211</v>
      </c>
      <c r="G2" s="19">
        <v>4868290</v>
      </c>
      <c r="H2" s="17">
        <v>562</v>
      </c>
      <c r="I2" s="17" t="s">
        <v>285</v>
      </c>
      <c r="J2" s="17"/>
      <c r="K2" s="17">
        <v>4</v>
      </c>
      <c r="L2" s="17">
        <v>4</v>
      </c>
      <c r="M2" s="20">
        <v>47</v>
      </c>
      <c r="N2" s="20" t="s">
        <v>286</v>
      </c>
      <c r="O2" s="17"/>
      <c r="P2" s="17"/>
      <c r="Q2" s="17"/>
      <c r="R2" s="17"/>
      <c r="S2" s="17"/>
      <c r="T2" s="17"/>
      <c r="U2" s="17"/>
      <c r="V2" s="17"/>
      <c r="W2" s="20">
        <v>12.5</v>
      </c>
      <c r="X2" s="20">
        <v>37.5</v>
      </c>
      <c r="Y2" s="17">
        <v>14</v>
      </c>
      <c r="Z2" s="17">
        <v>5</v>
      </c>
      <c r="AA2" s="17" t="s">
        <v>285</v>
      </c>
      <c r="AB2" s="17" t="str">
        <f>IF(AA2="yes",L2,"")</f>
        <v/>
      </c>
      <c r="AC2" s="17" t="str">
        <f>IF($AA2="yes",IF($N2="Bh",1,""),"")</f>
        <v/>
      </c>
      <c r="AD2" s="17" t="str">
        <f>IF($AA2="yes",IF($N2="Typical",1,""),"")</f>
        <v/>
      </c>
      <c r="AE2" s="17" t="str">
        <f>IF($AA2="yes",IF($N2="mixed",1,""),"")</f>
        <v/>
      </c>
      <c r="AF2" s="17" t="str">
        <f>IF($AA2="yes",IF($N2="unknown",1,""),"")</f>
        <v/>
      </c>
      <c r="AG2" s="17" t="str">
        <f>IF($AA2&lt;&gt;"yes",IF($N2="Bh",1,""),"")</f>
        <v/>
      </c>
      <c r="AH2" s="17" t="str">
        <f>IF($AA2&lt;&gt;"yes",IF($N2="Typical",1,""),"")</f>
        <v/>
      </c>
      <c r="AI2" s="17" t="str">
        <f>IF($AA2&lt;&gt;"yes",IF($N2="mixed",1,""),"")</f>
        <v/>
      </c>
      <c r="AJ2" s="17">
        <f>IF($AA2&lt;&gt;"yes",IF($N2="unknown",1,""),"")</f>
        <v>1</v>
      </c>
      <c r="AK2" s="21" t="s">
        <v>287</v>
      </c>
      <c r="AM2" s="22" t="s">
        <v>288</v>
      </c>
      <c r="AN2" s="23">
        <f>AB71</f>
        <v>308</v>
      </c>
      <c r="AP2" s="5">
        <f>IF(AA2="yes",1,0)</f>
        <v>0</v>
      </c>
      <c r="AQ2" s="5">
        <f>IF(AA2&lt;&gt;"yes",1,0)</f>
        <v>1</v>
      </c>
      <c r="AR2" s="5">
        <f>SUM(AC2:AF2)</f>
        <v>0</v>
      </c>
      <c r="AS2" s="5">
        <f>SUM(AG2:AJ2)</f>
        <v>1</v>
      </c>
      <c r="AT2" s="5">
        <f>SUM(AR2:AS2)</f>
        <v>1</v>
      </c>
    </row>
    <row r="3" spans="1:46" ht="39" x14ac:dyDescent="0.3">
      <c r="A3" s="4">
        <v>2</v>
      </c>
      <c r="B3" s="24" t="s">
        <v>10</v>
      </c>
      <c r="C3" s="4" t="s">
        <v>11</v>
      </c>
      <c r="D3" s="18">
        <v>43.932858000000003</v>
      </c>
      <c r="E3" s="18">
        <v>-71.773078979999994</v>
      </c>
      <c r="F3" s="19">
        <v>277417</v>
      </c>
      <c r="G3" s="19">
        <v>4868154</v>
      </c>
      <c r="H3" s="17">
        <v>538</v>
      </c>
      <c r="I3" s="17" t="s">
        <v>285</v>
      </c>
      <c r="J3" s="17" t="s">
        <v>285</v>
      </c>
      <c r="K3" s="17">
        <v>5</v>
      </c>
      <c r="L3" s="17">
        <v>6</v>
      </c>
      <c r="M3" s="20">
        <v>53.7</v>
      </c>
      <c r="N3" s="20" t="str">
        <f t="shared" ref="N3:N66" si="0">IF(O3&gt;10,"Bh",IF(U3&gt;10,"Typical",""))</f>
        <v>Typical</v>
      </c>
      <c r="O3" s="17">
        <v>0</v>
      </c>
      <c r="P3" s="17">
        <v>0</v>
      </c>
      <c r="Q3" s="17">
        <v>1</v>
      </c>
      <c r="R3" s="17">
        <v>0</v>
      </c>
      <c r="S3" s="17">
        <v>0</v>
      </c>
      <c r="T3" s="17">
        <v>0</v>
      </c>
      <c r="U3" s="17">
        <v>15</v>
      </c>
      <c r="V3" s="17">
        <v>0</v>
      </c>
      <c r="W3" s="20">
        <v>17.5</v>
      </c>
      <c r="X3" s="20">
        <v>35</v>
      </c>
      <c r="Y3" s="17">
        <v>24</v>
      </c>
      <c r="Z3" s="17">
        <v>45</v>
      </c>
      <c r="AA3" s="17" t="s">
        <v>289</v>
      </c>
      <c r="AB3" s="17">
        <f t="shared" ref="AB3:AB66" si="1">IF(AA3="yes",L3,"")</f>
        <v>6</v>
      </c>
      <c r="AC3" s="17" t="str">
        <f t="shared" ref="AC3:AC66" si="2">IF($AA3="yes",IF($N3="Bh",1,""),"")</f>
        <v/>
      </c>
      <c r="AD3" s="17">
        <f t="shared" ref="AD3:AD66" si="3">IF($AA3="yes",IF(N3="Typical",1,""),"")</f>
        <v>1</v>
      </c>
      <c r="AE3" s="17" t="str">
        <f t="shared" ref="AE3:AE66" si="4">IF($AA3="yes",IF($N3="mixed",1,""),"")</f>
        <v/>
      </c>
      <c r="AF3" s="17" t="str">
        <f t="shared" ref="AF3:AF66" si="5">IF($AA3="yes",IF($N3="unknown",1,""),"")</f>
        <v/>
      </c>
      <c r="AG3" s="17" t="str">
        <f t="shared" ref="AG3:AG66" si="6">IF($AA3&lt;&gt;"yes",IF($N3="Bh",1,""),"")</f>
        <v/>
      </c>
      <c r="AH3" s="17" t="str">
        <f t="shared" ref="AH3:AH66" si="7">IF($AA3&lt;&gt;"yes",IF($N3="Typical",1,""),"")</f>
        <v/>
      </c>
      <c r="AI3" s="17" t="str">
        <f t="shared" ref="AI3:AI66" si="8">IF($AA3&lt;&gt;"yes",IF($N3="mixed",1,""),"")</f>
        <v/>
      </c>
      <c r="AJ3" s="17" t="str">
        <f t="shared" ref="AJ3:AJ66" si="9">IF($AA3&lt;&gt;"yes",IF($N3="unknown",1,""),"")</f>
        <v/>
      </c>
      <c r="AK3" s="21" t="s">
        <v>290</v>
      </c>
      <c r="AM3" s="25" t="s">
        <v>291</v>
      </c>
      <c r="AN3" s="26">
        <f>SUM(AN4,AN6,AN8,AN10)</f>
        <v>32</v>
      </c>
      <c r="AP3" s="5">
        <f t="shared" ref="AP3:AP66" si="10">IF(AA3="yes",1,0)</f>
        <v>1</v>
      </c>
      <c r="AQ3" s="5">
        <f t="shared" ref="AQ3:AQ66" si="11">IF(AA3&lt;&gt;"yes",1,0)</f>
        <v>0</v>
      </c>
      <c r="AR3" s="5">
        <f t="shared" ref="AR3:AR66" si="12">SUM(AC3:AF3)</f>
        <v>1</v>
      </c>
      <c r="AS3" s="5">
        <f t="shared" ref="AS3:AS66" si="13">SUM(AG3:AJ3)</f>
        <v>0</v>
      </c>
      <c r="AT3" s="5">
        <f t="shared" ref="AT3:AT66" si="14">SUM(AR3:AS3)</f>
        <v>1</v>
      </c>
    </row>
    <row r="4" spans="1:46" ht="26" x14ac:dyDescent="0.3">
      <c r="A4" s="4">
        <v>3</v>
      </c>
      <c r="B4" s="4" t="s">
        <v>12</v>
      </c>
      <c r="C4" s="4" t="s">
        <v>12</v>
      </c>
      <c r="D4" s="27">
        <v>43.934139003977101</v>
      </c>
      <c r="E4" s="27">
        <v>-71.756353983655501</v>
      </c>
      <c r="F4" s="28">
        <v>278764</v>
      </c>
      <c r="G4" s="28">
        <v>4868252</v>
      </c>
      <c r="H4" s="4">
        <v>495</v>
      </c>
      <c r="I4" s="17" t="s">
        <v>285</v>
      </c>
      <c r="J4" s="4" t="s">
        <v>285</v>
      </c>
      <c r="K4" s="4">
        <v>4</v>
      </c>
      <c r="L4" s="4">
        <v>6</v>
      </c>
      <c r="M4" s="29">
        <v>67</v>
      </c>
      <c r="N4" s="20" t="str">
        <f t="shared" si="0"/>
        <v>Bh</v>
      </c>
      <c r="O4" s="4">
        <v>12</v>
      </c>
      <c r="P4" s="4">
        <v>0</v>
      </c>
      <c r="Q4" s="4">
        <v>4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29">
        <v>15</v>
      </c>
      <c r="X4" s="29">
        <v>37.5</v>
      </c>
      <c r="Y4" s="4">
        <v>21</v>
      </c>
      <c r="Z4" s="4">
        <v>358</v>
      </c>
      <c r="AA4" s="4" t="s">
        <v>289</v>
      </c>
      <c r="AB4" s="17">
        <f t="shared" si="1"/>
        <v>6</v>
      </c>
      <c r="AC4" s="17">
        <f t="shared" si="2"/>
        <v>1</v>
      </c>
      <c r="AD4" s="17" t="str">
        <f t="shared" si="3"/>
        <v/>
      </c>
      <c r="AE4" s="17" t="str">
        <f t="shared" si="4"/>
        <v/>
      </c>
      <c r="AF4" s="17" t="str">
        <f t="shared" si="5"/>
        <v/>
      </c>
      <c r="AG4" s="17" t="str">
        <f t="shared" si="6"/>
        <v/>
      </c>
      <c r="AH4" s="17" t="str">
        <f t="shared" si="7"/>
        <v/>
      </c>
      <c r="AI4" s="17" t="str">
        <f t="shared" si="8"/>
        <v/>
      </c>
      <c r="AJ4" s="17" t="str">
        <f t="shared" si="9"/>
        <v/>
      </c>
      <c r="AK4" s="21" t="s">
        <v>292</v>
      </c>
      <c r="AM4" s="25" t="s">
        <v>293</v>
      </c>
      <c r="AN4" s="26">
        <f>AC71</f>
        <v>9</v>
      </c>
      <c r="AP4" s="5">
        <f t="shared" si="10"/>
        <v>1</v>
      </c>
      <c r="AQ4" s="5">
        <f t="shared" si="11"/>
        <v>0</v>
      </c>
      <c r="AR4" s="5">
        <f t="shared" si="12"/>
        <v>1</v>
      </c>
      <c r="AS4" s="5">
        <f t="shared" si="13"/>
        <v>0</v>
      </c>
      <c r="AT4" s="5">
        <f t="shared" si="14"/>
        <v>1</v>
      </c>
    </row>
    <row r="5" spans="1:46" x14ac:dyDescent="0.3">
      <c r="A5" s="4">
        <v>4</v>
      </c>
      <c r="B5" s="4" t="s">
        <v>13</v>
      </c>
      <c r="C5" s="4" t="s">
        <v>13</v>
      </c>
      <c r="D5" s="27">
        <v>43.933576997369499</v>
      </c>
      <c r="E5" s="27">
        <v>-71.755603970959697</v>
      </c>
      <c r="F5" s="28">
        <v>278822</v>
      </c>
      <c r="G5" s="28">
        <v>4868187</v>
      </c>
      <c r="H5" s="4">
        <v>506</v>
      </c>
      <c r="I5" s="17" t="s">
        <v>285</v>
      </c>
      <c r="J5" s="4" t="s">
        <v>285</v>
      </c>
      <c r="K5" s="4">
        <v>4</v>
      </c>
      <c r="L5" s="4">
        <v>5</v>
      </c>
      <c r="M5" s="29">
        <v>94</v>
      </c>
      <c r="N5" s="20" t="str">
        <f t="shared" si="0"/>
        <v>Bh</v>
      </c>
      <c r="O5" s="4">
        <v>16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29">
        <v>10</v>
      </c>
      <c r="X5" s="29">
        <v>47.5</v>
      </c>
      <c r="Y5" s="4">
        <v>23</v>
      </c>
      <c r="Z5" s="4">
        <v>352</v>
      </c>
      <c r="AA5" s="4"/>
      <c r="AB5" s="17" t="str">
        <f t="shared" si="1"/>
        <v/>
      </c>
      <c r="AC5" s="17" t="str">
        <f t="shared" si="2"/>
        <v/>
      </c>
      <c r="AD5" s="17" t="str">
        <f t="shared" si="3"/>
        <v/>
      </c>
      <c r="AE5" s="17" t="str">
        <f t="shared" si="4"/>
        <v/>
      </c>
      <c r="AF5" s="17" t="str">
        <f t="shared" si="5"/>
        <v/>
      </c>
      <c r="AG5" s="17">
        <f t="shared" si="6"/>
        <v>1</v>
      </c>
      <c r="AH5" s="17" t="str">
        <f t="shared" si="7"/>
        <v/>
      </c>
      <c r="AI5" s="17" t="str">
        <f t="shared" si="8"/>
        <v/>
      </c>
      <c r="AJ5" s="17" t="str">
        <f t="shared" si="9"/>
        <v/>
      </c>
      <c r="AK5" s="21" t="s">
        <v>294</v>
      </c>
      <c r="AM5" s="25" t="s">
        <v>295</v>
      </c>
      <c r="AN5" s="26">
        <f>AG71</f>
        <v>12</v>
      </c>
      <c r="AP5" s="5">
        <f t="shared" si="10"/>
        <v>0</v>
      </c>
      <c r="AQ5" s="5">
        <f t="shared" si="11"/>
        <v>1</v>
      </c>
      <c r="AR5" s="5">
        <f t="shared" si="12"/>
        <v>0</v>
      </c>
      <c r="AS5" s="5">
        <f t="shared" si="13"/>
        <v>1</v>
      </c>
      <c r="AT5" s="5">
        <f t="shared" si="14"/>
        <v>1</v>
      </c>
    </row>
    <row r="6" spans="1:46" x14ac:dyDescent="0.3">
      <c r="A6" s="4">
        <v>5</v>
      </c>
      <c r="B6" s="4" t="s">
        <v>14</v>
      </c>
      <c r="C6" s="4" t="s">
        <v>14</v>
      </c>
      <c r="D6" s="27">
        <v>43.932347036898101</v>
      </c>
      <c r="E6" s="27">
        <v>-71.753569012507697</v>
      </c>
      <c r="F6" s="28">
        <v>278981</v>
      </c>
      <c r="G6" s="28">
        <v>4868045</v>
      </c>
      <c r="H6" s="4">
        <v>525</v>
      </c>
      <c r="I6" s="17" t="s">
        <v>285</v>
      </c>
      <c r="J6" s="4"/>
      <c r="K6" s="4">
        <v>4</v>
      </c>
      <c r="L6" s="4">
        <v>5</v>
      </c>
      <c r="M6" s="29">
        <v>42.1</v>
      </c>
      <c r="N6" s="20" t="s">
        <v>296</v>
      </c>
      <c r="O6" s="4">
        <v>5</v>
      </c>
      <c r="P6" s="4">
        <v>0</v>
      </c>
      <c r="Q6" s="4">
        <v>2</v>
      </c>
      <c r="R6" s="4">
        <v>0</v>
      </c>
      <c r="S6" s="4">
        <v>0</v>
      </c>
      <c r="T6" s="4">
        <v>0</v>
      </c>
      <c r="U6" s="4">
        <v>9</v>
      </c>
      <c r="V6" s="4">
        <v>0</v>
      </c>
      <c r="W6" s="29">
        <v>15</v>
      </c>
      <c r="X6" s="29">
        <v>45</v>
      </c>
      <c r="Y6" s="4">
        <v>21</v>
      </c>
      <c r="Z6" s="4">
        <v>21</v>
      </c>
      <c r="AA6" s="4" t="s">
        <v>285</v>
      </c>
      <c r="AB6" s="17" t="str">
        <f t="shared" si="1"/>
        <v/>
      </c>
      <c r="AC6" s="17" t="str">
        <f t="shared" si="2"/>
        <v/>
      </c>
      <c r="AD6" s="17" t="str">
        <f t="shared" si="3"/>
        <v/>
      </c>
      <c r="AE6" s="17" t="str">
        <f t="shared" si="4"/>
        <v/>
      </c>
      <c r="AF6" s="17" t="str">
        <f t="shared" si="5"/>
        <v/>
      </c>
      <c r="AG6" s="17" t="str">
        <f t="shared" si="6"/>
        <v/>
      </c>
      <c r="AH6" s="17" t="str">
        <f t="shared" si="7"/>
        <v/>
      </c>
      <c r="AI6" s="17">
        <f t="shared" si="8"/>
        <v>1</v>
      </c>
      <c r="AJ6" s="17" t="str">
        <f t="shared" si="9"/>
        <v/>
      </c>
      <c r="AK6" s="21" t="s">
        <v>297</v>
      </c>
      <c r="AM6" s="25" t="s">
        <v>298</v>
      </c>
      <c r="AN6" s="26">
        <f>AD71</f>
        <v>10</v>
      </c>
      <c r="AP6" s="5">
        <f t="shared" si="10"/>
        <v>0</v>
      </c>
      <c r="AQ6" s="5">
        <f t="shared" si="11"/>
        <v>1</v>
      </c>
      <c r="AR6" s="5">
        <f t="shared" si="12"/>
        <v>0</v>
      </c>
      <c r="AS6" s="5">
        <f t="shared" si="13"/>
        <v>1</v>
      </c>
      <c r="AT6" s="5">
        <f t="shared" si="14"/>
        <v>1</v>
      </c>
    </row>
    <row r="7" spans="1:46" x14ac:dyDescent="0.3">
      <c r="A7" s="4">
        <v>6</v>
      </c>
      <c r="B7" s="4" t="s">
        <v>15</v>
      </c>
      <c r="C7" s="4" t="s">
        <v>15</v>
      </c>
      <c r="D7" s="27">
        <v>43.933572974055998</v>
      </c>
      <c r="E7" s="27">
        <v>-71.752378027886095</v>
      </c>
      <c r="F7" s="28">
        <v>279081</v>
      </c>
      <c r="G7" s="28">
        <v>4868178</v>
      </c>
      <c r="H7" s="4">
        <v>485</v>
      </c>
      <c r="I7" s="17" t="s">
        <v>285</v>
      </c>
      <c r="J7" s="4"/>
      <c r="K7" s="4">
        <v>5</v>
      </c>
      <c r="L7" s="4">
        <v>7</v>
      </c>
      <c r="M7" s="29">
        <v>52.9</v>
      </c>
      <c r="N7" s="20" t="str">
        <f t="shared" si="0"/>
        <v>Bh</v>
      </c>
      <c r="O7" s="4">
        <v>16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29">
        <v>15</v>
      </c>
      <c r="X7" s="29">
        <v>37.5</v>
      </c>
      <c r="Y7" s="4">
        <v>18</v>
      </c>
      <c r="Z7" s="4">
        <v>12</v>
      </c>
      <c r="AA7" s="4" t="s">
        <v>289</v>
      </c>
      <c r="AB7" s="17">
        <f t="shared" si="1"/>
        <v>7</v>
      </c>
      <c r="AC7" s="17">
        <f t="shared" si="2"/>
        <v>1</v>
      </c>
      <c r="AD7" s="17" t="str">
        <f t="shared" si="3"/>
        <v/>
      </c>
      <c r="AE7" s="17" t="str">
        <f t="shared" si="4"/>
        <v/>
      </c>
      <c r="AF7" s="17" t="str">
        <f t="shared" si="5"/>
        <v/>
      </c>
      <c r="AG7" s="17" t="str">
        <f t="shared" si="6"/>
        <v/>
      </c>
      <c r="AH7" s="17" t="str">
        <f t="shared" si="7"/>
        <v/>
      </c>
      <c r="AI7" s="17" t="str">
        <f t="shared" si="8"/>
        <v/>
      </c>
      <c r="AJ7" s="17" t="str">
        <f t="shared" si="9"/>
        <v/>
      </c>
      <c r="AK7" s="21" t="s">
        <v>299</v>
      </c>
      <c r="AM7" s="25" t="s">
        <v>300</v>
      </c>
      <c r="AN7" s="26">
        <f>AH71</f>
        <v>10</v>
      </c>
      <c r="AP7" s="5">
        <f t="shared" si="10"/>
        <v>1</v>
      </c>
      <c r="AQ7" s="5">
        <f t="shared" si="11"/>
        <v>0</v>
      </c>
      <c r="AR7" s="5">
        <f t="shared" si="12"/>
        <v>1</v>
      </c>
      <c r="AS7" s="5">
        <f t="shared" si="13"/>
        <v>0</v>
      </c>
      <c r="AT7" s="5">
        <f t="shared" si="14"/>
        <v>1</v>
      </c>
    </row>
    <row r="8" spans="1:46" s="37" customFormat="1" ht="26" x14ac:dyDescent="0.3">
      <c r="A8" s="30">
        <v>7</v>
      </c>
      <c r="B8" s="30" t="s">
        <v>16</v>
      </c>
      <c r="C8" s="30" t="s">
        <v>16</v>
      </c>
      <c r="D8" s="31">
        <v>43.936986001208403</v>
      </c>
      <c r="E8" s="31">
        <v>-71.747503029182496</v>
      </c>
      <c r="F8" s="32">
        <v>279485</v>
      </c>
      <c r="G8" s="32">
        <v>4868544</v>
      </c>
      <c r="H8" s="30">
        <v>497</v>
      </c>
      <c r="I8" s="33" t="s">
        <v>285</v>
      </c>
      <c r="J8" s="30" t="s">
        <v>289</v>
      </c>
      <c r="K8" s="30">
        <v>6</v>
      </c>
      <c r="L8" s="30">
        <v>9</v>
      </c>
      <c r="M8" s="34">
        <v>44.5</v>
      </c>
      <c r="N8" s="35" t="str">
        <f t="shared" si="0"/>
        <v>Bh</v>
      </c>
      <c r="O8" s="30">
        <v>13</v>
      </c>
      <c r="P8" s="30">
        <v>0</v>
      </c>
      <c r="Q8" s="30">
        <v>1</v>
      </c>
      <c r="R8" s="30">
        <v>0</v>
      </c>
      <c r="S8" s="30">
        <v>0</v>
      </c>
      <c r="T8" s="30">
        <v>0</v>
      </c>
      <c r="U8" s="30">
        <v>2</v>
      </c>
      <c r="V8" s="30">
        <v>0</v>
      </c>
      <c r="W8" s="34">
        <v>22.5</v>
      </c>
      <c r="X8" s="34">
        <v>50</v>
      </c>
      <c r="Y8" s="30">
        <v>22</v>
      </c>
      <c r="Z8" s="30">
        <v>170</v>
      </c>
      <c r="AA8" s="30" t="s">
        <v>285</v>
      </c>
      <c r="AB8" s="33" t="str">
        <f t="shared" si="1"/>
        <v/>
      </c>
      <c r="AC8" s="33" t="str">
        <f t="shared" si="2"/>
        <v/>
      </c>
      <c r="AD8" s="33" t="str">
        <f t="shared" si="3"/>
        <v/>
      </c>
      <c r="AE8" s="33" t="str">
        <f t="shared" si="4"/>
        <v/>
      </c>
      <c r="AF8" s="33" t="str">
        <f t="shared" si="5"/>
        <v/>
      </c>
      <c r="AG8" s="33">
        <f t="shared" si="6"/>
        <v>1</v>
      </c>
      <c r="AH8" s="33" t="str">
        <f t="shared" si="7"/>
        <v/>
      </c>
      <c r="AI8" s="33" t="str">
        <f t="shared" si="8"/>
        <v/>
      </c>
      <c r="AJ8" s="33" t="str">
        <f t="shared" si="9"/>
        <v/>
      </c>
      <c r="AK8" s="36" t="s">
        <v>301</v>
      </c>
      <c r="AM8" s="38" t="s">
        <v>302</v>
      </c>
      <c r="AN8" s="39">
        <f>AE71</f>
        <v>9</v>
      </c>
      <c r="AP8" s="40">
        <f t="shared" si="10"/>
        <v>0</v>
      </c>
      <c r="AQ8" s="40">
        <f t="shared" si="11"/>
        <v>1</v>
      </c>
      <c r="AR8" s="5">
        <f t="shared" si="12"/>
        <v>0</v>
      </c>
      <c r="AS8" s="5">
        <f t="shared" si="13"/>
        <v>1</v>
      </c>
      <c r="AT8" s="5">
        <f t="shared" si="14"/>
        <v>1</v>
      </c>
    </row>
    <row r="9" spans="1:46" x14ac:dyDescent="0.3">
      <c r="A9" s="4">
        <v>8</v>
      </c>
      <c r="B9" s="4" t="s">
        <v>17</v>
      </c>
      <c r="C9" s="4" t="s">
        <v>17</v>
      </c>
      <c r="D9" s="27">
        <v>43.937094289999997</v>
      </c>
      <c r="E9" s="27">
        <v>-71.747459750000004</v>
      </c>
      <c r="F9" s="28">
        <v>279489</v>
      </c>
      <c r="G9" s="28">
        <v>4868556</v>
      </c>
      <c r="H9" s="4">
        <v>502</v>
      </c>
      <c r="I9" s="17" t="s">
        <v>285</v>
      </c>
      <c r="J9" s="4" t="s">
        <v>285</v>
      </c>
      <c r="K9" s="4">
        <v>8</v>
      </c>
      <c r="L9" s="4">
        <v>13</v>
      </c>
      <c r="M9" s="29">
        <v>50.9</v>
      </c>
      <c r="N9" s="20" t="str">
        <f t="shared" si="0"/>
        <v>Bh</v>
      </c>
      <c r="O9" s="4">
        <v>16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/>
      <c r="X9" s="4"/>
      <c r="Y9" s="4"/>
      <c r="Z9" s="4"/>
      <c r="AA9" s="4" t="s">
        <v>289</v>
      </c>
      <c r="AB9" s="17">
        <f t="shared" si="1"/>
        <v>13</v>
      </c>
      <c r="AC9" s="17">
        <f t="shared" si="2"/>
        <v>1</v>
      </c>
      <c r="AD9" s="17" t="str">
        <f t="shared" si="3"/>
        <v/>
      </c>
      <c r="AE9" s="17" t="str">
        <f t="shared" si="4"/>
        <v/>
      </c>
      <c r="AF9" s="17" t="str">
        <f t="shared" si="5"/>
        <v/>
      </c>
      <c r="AG9" s="17" t="str">
        <f t="shared" si="6"/>
        <v/>
      </c>
      <c r="AH9" s="17" t="str">
        <f t="shared" si="7"/>
        <v/>
      </c>
      <c r="AI9" s="17" t="str">
        <f t="shared" si="8"/>
        <v/>
      </c>
      <c r="AJ9" s="17" t="str">
        <f t="shared" si="9"/>
        <v/>
      </c>
      <c r="AK9" s="21" t="s">
        <v>303</v>
      </c>
      <c r="AM9" s="25" t="s">
        <v>304</v>
      </c>
      <c r="AN9" s="26">
        <f>AI71</f>
        <v>11</v>
      </c>
      <c r="AP9" s="5">
        <f t="shared" si="10"/>
        <v>1</v>
      </c>
      <c r="AQ9" s="5">
        <f t="shared" si="11"/>
        <v>0</v>
      </c>
      <c r="AR9" s="5">
        <f t="shared" si="12"/>
        <v>1</v>
      </c>
      <c r="AS9" s="5">
        <f t="shared" si="13"/>
        <v>0</v>
      </c>
      <c r="AT9" s="5">
        <f t="shared" si="14"/>
        <v>1</v>
      </c>
    </row>
    <row r="10" spans="1:46" x14ac:dyDescent="0.3">
      <c r="A10" s="4">
        <v>9</v>
      </c>
      <c r="B10" s="4" t="s">
        <v>18</v>
      </c>
      <c r="C10" s="4" t="s">
        <v>18</v>
      </c>
      <c r="D10" s="27">
        <v>43.936849962919901</v>
      </c>
      <c r="E10" s="27">
        <v>-71.746068969368906</v>
      </c>
      <c r="F10" s="28">
        <v>279600</v>
      </c>
      <c r="G10" s="28">
        <v>4868525</v>
      </c>
      <c r="H10" s="4">
        <v>489</v>
      </c>
      <c r="I10" s="17" t="s">
        <v>285</v>
      </c>
      <c r="J10" s="4"/>
      <c r="K10" s="4">
        <v>6</v>
      </c>
      <c r="L10" s="4">
        <v>7</v>
      </c>
      <c r="M10" s="29">
        <v>66.2</v>
      </c>
      <c r="N10" s="20" t="s">
        <v>296</v>
      </c>
      <c r="O10" s="4">
        <v>9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7</v>
      </c>
      <c r="V10" s="4">
        <v>0</v>
      </c>
      <c r="W10" s="29">
        <v>15</v>
      </c>
      <c r="X10" s="29">
        <v>42.5</v>
      </c>
      <c r="Y10" s="4">
        <v>11</v>
      </c>
      <c r="Z10" s="4">
        <v>220</v>
      </c>
      <c r="AA10" s="4"/>
      <c r="AB10" s="17" t="str">
        <f t="shared" si="1"/>
        <v/>
      </c>
      <c r="AC10" s="17" t="str">
        <f t="shared" si="2"/>
        <v/>
      </c>
      <c r="AD10" s="17" t="str">
        <f t="shared" si="3"/>
        <v/>
      </c>
      <c r="AE10" s="17" t="str">
        <f t="shared" si="4"/>
        <v/>
      </c>
      <c r="AF10" s="17" t="str">
        <f t="shared" si="5"/>
        <v/>
      </c>
      <c r="AG10" s="17" t="str">
        <f t="shared" si="6"/>
        <v/>
      </c>
      <c r="AH10" s="17" t="str">
        <f t="shared" si="7"/>
        <v/>
      </c>
      <c r="AI10" s="17">
        <f t="shared" si="8"/>
        <v>1</v>
      </c>
      <c r="AJ10" s="17" t="str">
        <f t="shared" si="9"/>
        <v/>
      </c>
      <c r="AK10" s="21" t="s">
        <v>305</v>
      </c>
      <c r="AM10" s="25" t="s">
        <v>306</v>
      </c>
      <c r="AN10" s="26">
        <f>AF71</f>
        <v>4</v>
      </c>
      <c r="AP10" s="5">
        <f t="shared" si="10"/>
        <v>0</v>
      </c>
      <c r="AQ10" s="5">
        <f t="shared" si="11"/>
        <v>1</v>
      </c>
      <c r="AR10" s="5">
        <f t="shared" si="12"/>
        <v>0</v>
      </c>
      <c r="AS10" s="5">
        <f t="shared" si="13"/>
        <v>1</v>
      </c>
      <c r="AT10" s="5">
        <f t="shared" si="14"/>
        <v>1</v>
      </c>
    </row>
    <row r="11" spans="1:46" x14ac:dyDescent="0.3">
      <c r="A11" s="4">
        <v>10</v>
      </c>
      <c r="B11" s="4" t="s">
        <v>19</v>
      </c>
      <c r="C11" s="4" t="s">
        <v>19</v>
      </c>
      <c r="D11" s="27">
        <v>43.936882590000003</v>
      </c>
      <c r="E11" s="27">
        <v>-71.74578047</v>
      </c>
      <c r="F11" s="28">
        <v>279623</v>
      </c>
      <c r="G11" s="28">
        <v>4868528</v>
      </c>
      <c r="H11" s="4">
        <v>492</v>
      </c>
      <c r="I11" s="17" t="s">
        <v>285</v>
      </c>
      <c r="J11" s="4"/>
      <c r="K11" s="4">
        <v>7</v>
      </c>
      <c r="L11" s="4">
        <v>11</v>
      </c>
      <c r="M11" s="29">
        <v>45.4</v>
      </c>
      <c r="N11" s="20" t="s">
        <v>296</v>
      </c>
      <c r="O11" s="4">
        <v>2</v>
      </c>
      <c r="P11" s="4">
        <v>2</v>
      </c>
      <c r="Q11" s="4">
        <v>3</v>
      </c>
      <c r="R11" s="4">
        <v>0</v>
      </c>
      <c r="S11" s="4">
        <v>0</v>
      </c>
      <c r="T11" s="4">
        <v>0</v>
      </c>
      <c r="U11" s="4">
        <v>9</v>
      </c>
      <c r="V11" s="4">
        <v>0</v>
      </c>
      <c r="W11" s="4"/>
      <c r="X11" s="4"/>
      <c r="Y11" s="4"/>
      <c r="Z11" s="4"/>
      <c r="AA11" s="4" t="s">
        <v>289</v>
      </c>
      <c r="AB11" s="17">
        <f t="shared" si="1"/>
        <v>11</v>
      </c>
      <c r="AC11" s="17" t="str">
        <f t="shared" si="2"/>
        <v/>
      </c>
      <c r="AD11" s="17" t="str">
        <f t="shared" si="3"/>
        <v/>
      </c>
      <c r="AE11" s="17">
        <f t="shared" si="4"/>
        <v>1</v>
      </c>
      <c r="AF11" s="17" t="str">
        <f t="shared" si="5"/>
        <v/>
      </c>
      <c r="AG11" s="17" t="str">
        <f t="shared" si="6"/>
        <v/>
      </c>
      <c r="AH11" s="17" t="str">
        <f t="shared" si="7"/>
        <v/>
      </c>
      <c r="AI11" s="17" t="str">
        <f t="shared" si="8"/>
        <v/>
      </c>
      <c r="AJ11" s="17" t="str">
        <f t="shared" si="9"/>
        <v/>
      </c>
      <c r="AK11" s="21" t="s">
        <v>307</v>
      </c>
      <c r="AM11" s="41" t="s">
        <v>308</v>
      </c>
      <c r="AN11" s="42">
        <f>AJ71</f>
        <v>2</v>
      </c>
      <c r="AP11" s="5">
        <f t="shared" si="10"/>
        <v>1</v>
      </c>
      <c r="AQ11" s="5">
        <f t="shared" si="11"/>
        <v>0</v>
      </c>
      <c r="AR11" s="5">
        <f t="shared" si="12"/>
        <v>1</v>
      </c>
      <c r="AS11" s="5">
        <f t="shared" si="13"/>
        <v>0</v>
      </c>
      <c r="AT11" s="5">
        <f t="shared" si="14"/>
        <v>1</v>
      </c>
    </row>
    <row r="12" spans="1:46" x14ac:dyDescent="0.3">
      <c r="A12" s="4">
        <v>11</v>
      </c>
      <c r="B12" s="4" t="s">
        <v>20</v>
      </c>
      <c r="C12" s="4" t="s">
        <v>20</v>
      </c>
      <c r="D12" s="27">
        <v>43.936584600000003</v>
      </c>
      <c r="E12" s="27">
        <v>-71.74544281</v>
      </c>
      <c r="F12" s="28">
        <v>279649</v>
      </c>
      <c r="G12" s="28">
        <v>4868494</v>
      </c>
      <c r="H12" s="4">
        <v>480</v>
      </c>
      <c r="I12" s="17" t="s">
        <v>285</v>
      </c>
      <c r="J12" s="4"/>
      <c r="K12" s="4">
        <v>11</v>
      </c>
      <c r="L12" s="4">
        <v>12</v>
      </c>
      <c r="M12" s="29">
        <v>45.5</v>
      </c>
      <c r="N12" s="20" t="str">
        <f t="shared" si="0"/>
        <v>Bh</v>
      </c>
      <c r="O12" s="4">
        <v>13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3</v>
      </c>
      <c r="V12" s="4">
        <v>0</v>
      </c>
      <c r="W12" s="4"/>
      <c r="X12" s="4"/>
      <c r="Y12" s="4"/>
      <c r="Z12" s="4"/>
      <c r="AA12" s="4"/>
      <c r="AB12" s="17" t="str">
        <f t="shared" si="1"/>
        <v/>
      </c>
      <c r="AC12" s="17" t="str">
        <f t="shared" si="2"/>
        <v/>
      </c>
      <c r="AD12" s="17" t="str">
        <f t="shared" si="3"/>
        <v/>
      </c>
      <c r="AE12" s="17" t="str">
        <f t="shared" si="4"/>
        <v/>
      </c>
      <c r="AF12" s="17" t="str">
        <f t="shared" si="5"/>
        <v/>
      </c>
      <c r="AG12" s="17">
        <f t="shared" si="6"/>
        <v>1</v>
      </c>
      <c r="AH12" s="17" t="str">
        <f t="shared" si="7"/>
        <v/>
      </c>
      <c r="AI12" s="17" t="str">
        <f t="shared" si="8"/>
        <v/>
      </c>
      <c r="AJ12" s="17" t="str">
        <f t="shared" si="9"/>
        <v/>
      </c>
      <c r="AK12" s="21" t="s">
        <v>309</v>
      </c>
      <c r="AP12" s="5">
        <f t="shared" si="10"/>
        <v>0</v>
      </c>
      <c r="AQ12" s="5">
        <f t="shared" si="11"/>
        <v>1</v>
      </c>
      <c r="AR12" s="5">
        <f t="shared" si="12"/>
        <v>0</v>
      </c>
      <c r="AS12" s="5">
        <f t="shared" si="13"/>
        <v>1</v>
      </c>
      <c r="AT12" s="5">
        <f t="shared" si="14"/>
        <v>1</v>
      </c>
    </row>
    <row r="13" spans="1:46" x14ac:dyDescent="0.3">
      <c r="A13" s="4">
        <v>12</v>
      </c>
      <c r="B13" s="4" t="s">
        <v>21</v>
      </c>
      <c r="C13" s="4" t="s">
        <v>21</v>
      </c>
      <c r="D13" s="27">
        <v>43.936231965199099</v>
      </c>
      <c r="E13" s="27">
        <v>-71.745163975283504</v>
      </c>
      <c r="F13" s="28">
        <v>279670</v>
      </c>
      <c r="G13" s="28">
        <v>4868454</v>
      </c>
      <c r="H13" s="4">
        <v>471</v>
      </c>
      <c r="I13" s="17" t="s">
        <v>285</v>
      </c>
      <c r="J13" s="4" t="s">
        <v>285</v>
      </c>
      <c r="K13" s="4">
        <v>10</v>
      </c>
      <c r="L13" s="4">
        <v>13</v>
      </c>
      <c r="M13" s="29">
        <v>46.8</v>
      </c>
      <c r="N13" s="20" t="str">
        <f t="shared" si="0"/>
        <v>Bh</v>
      </c>
      <c r="O13" s="4">
        <v>15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1</v>
      </c>
      <c r="V13" s="4">
        <v>0</v>
      </c>
      <c r="W13" s="29">
        <v>25</v>
      </c>
      <c r="X13" s="29">
        <v>45</v>
      </c>
      <c r="Y13" s="4">
        <v>11</v>
      </c>
      <c r="Z13" s="4">
        <v>170</v>
      </c>
      <c r="AA13" s="4" t="s">
        <v>289</v>
      </c>
      <c r="AB13" s="17">
        <f t="shared" si="1"/>
        <v>13</v>
      </c>
      <c r="AC13" s="17">
        <f t="shared" si="2"/>
        <v>1</v>
      </c>
      <c r="AD13" s="17" t="str">
        <f t="shared" si="3"/>
        <v/>
      </c>
      <c r="AE13" s="17" t="str">
        <f t="shared" si="4"/>
        <v/>
      </c>
      <c r="AF13" s="17" t="str">
        <f t="shared" si="5"/>
        <v/>
      </c>
      <c r="AG13" s="17" t="str">
        <f t="shared" si="6"/>
        <v/>
      </c>
      <c r="AH13" s="17" t="str">
        <f t="shared" si="7"/>
        <v/>
      </c>
      <c r="AI13" s="17" t="str">
        <f t="shared" si="8"/>
        <v/>
      </c>
      <c r="AJ13" s="17" t="str">
        <f t="shared" si="9"/>
        <v/>
      </c>
      <c r="AK13" s="21" t="s">
        <v>310</v>
      </c>
      <c r="AP13" s="5">
        <f t="shared" si="10"/>
        <v>1</v>
      </c>
      <c r="AQ13" s="5">
        <f t="shared" si="11"/>
        <v>0</v>
      </c>
      <c r="AR13" s="5">
        <f t="shared" si="12"/>
        <v>1</v>
      </c>
      <c r="AS13" s="5">
        <f t="shared" si="13"/>
        <v>0</v>
      </c>
      <c r="AT13" s="5">
        <f t="shared" si="14"/>
        <v>1</v>
      </c>
    </row>
    <row r="14" spans="1:46" x14ac:dyDescent="0.3">
      <c r="A14" s="4">
        <v>13</v>
      </c>
      <c r="B14" s="4" t="s">
        <v>22</v>
      </c>
      <c r="C14" s="4" t="s">
        <v>22</v>
      </c>
      <c r="D14" s="27">
        <v>43.935876810000003</v>
      </c>
      <c r="E14" s="27">
        <v>-71.744924330000003</v>
      </c>
      <c r="F14" s="28">
        <v>279688</v>
      </c>
      <c r="G14" s="28">
        <v>4868414</v>
      </c>
      <c r="H14" s="4">
        <v>464</v>
      </c>
      <c r="I14" s="17" t="s">
        <v>285</v>
      </c>
      <c r="J14" s="4"/>
      <c r="K14" s="4">
        <v>7</v>
      </c>
      <c r="L14" s="4">
        <v>9</v>
      </c>
      <c r="M14" s="29">
        <v>60.8</v>
      </c>
      <c r="N14" s="20" t="str">
        <f t="shared" si="0"/>
        <v>Typical</v>
      </c>
      <c r="O14" s="4">
        <v>1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15</v>
      </c>
      <c r="V14" s="4">
        <v>0</v>
      </c>
      <c r="W14" s="4"/>
      <c r="X14" s="4"/>
      <c r="Y14" s="4"/>
      <c r="Z14" s="4"/>
      <c r="AA14" s="4" t="s">
        <v>289</v>
      </c>
      <c r="AB14" s="17">
        <f t="shared" si="1"/>
        <v>9</v>
      </c>
      <c r="AC14" s="17" t="str">
        <f t="shared" si="2"/>
        <v/>
      </c>
      <c r="AD14" s="17">
        <f t="shared" si="3"/>
        <v>1</v>
      </c>
      <c r="AE14" s="17" t="str">
        <f t="shared" si="4"/>
        <v/>
      </c>
      <c r="AF14" s="17" t="str">
        <f t="shared" si="5"/>
        <v/>
      </c>
      <c r="AG14" s="17" t="str">
        <f t="shared" si="6"/>
        <v/>
      </c>
      <c r="AH14" s="17" t="str">
        <f t="shared" si="7"/>
        <v/>
      </c>
      <c r="AI14" s="17" t="str">
        <f t="shared" si="8"/>
        <v/>
      </c>
      <c r="AJ14" s="17" t="str">
        <f t="shared" si="9"/>
        <v/>
      </c>
      <c r="AK14" s="21" t="s">
        <v>309</v>
      </c>
      <c r="AP14" s="5">
        <f t="shared" si="10"/>
        <v>1</v>
      </c>
      <c r="AQ14" s="5">
        <f t="shared" si="11"/>
        <v>0</v>
      </c>
      <c r="AR14" s="5">
        <f t="shared" si="12"/>
        <v>1</v>
      </c>
      <c r="AS14" s="5">
        <f t="shared" si="13"/>
        <v>0</v>
      </c>
      <c r="AT14" s="5">
        <f t="shared" si="14"/>
        <v>1</v>
      </c>
    </row>
    <row r="15" spans="1:46" ht="26" x14ac:dyDescent="0.3">
      <c r="A15" s="4">
        <v>14</v>
      </c>
      <c r="B15" s="4" t="s">
        <v>23</v>
      </c>
      <c r="C15" s="4" t="s">
        <v>23</v>
      </c>
      <c r="D15" s="27">
        <v>43.936239530000002</v>
      </c>
      <c r="E15" s="27">
        <v>-71.74481643</v>
      </c>
      <c r="F15" s="28">
        <v>279698</v>
      </c>
      <c r="G15" s="28">
        <v>4868454</v>
      </c>
      <c r="H15" s="4">
        <v>472</v>
      </c>
      <c r="I15" s="17" t="s">
        <v>285</v>
      </c>
      <c r="J15" s="4"/>
      <c r="K15" s="4">
        <v>9</v>
      </c>
      <c r="L15" s="4">
        <v>11</v>
      </c>
      <c r="M15" s="29">
        <v>60.7</v>
      </c>
      <c r="N15" s="20" t="str">
        <f t="shared" si="0"/>
        <v>Bh</v>
      </c>
      <c r="O15" s="4">
        <v>12</v>
      </c>
      <c r="P15" s="4">
        <v>0</v>
      </c>
      <c r="Q15" s="4">
        <v>4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/>
      <c r="X15" s="4"/>
      <c r="Y15" s="4"/>
      <c r="Z15" s="4"/>
      <c r="AA15" s="4" t="s">
        <v>289</v>
      </c>
      <c r="AB15" s="17">
        <f t="shared" si="1"/>
        <v>11</v>
      </c>
      <c r="AC15" s="17">
        <f t="shared" si="2"/>
        <v>1</v>
      </c>
      <c r="AD15" s="17" t="str">
        <f t="shared" si="3"/>
        <v/>
      </c>
      <c r="AE15" s="17" t="str">
        <f t="shared" si="4"/>
        <v/>
      </c>
      <c r="AF15" s="17" t="str">
        <f t="shared" si="5"/>
        <v/>
      </c>
      <c r="AG15" s="17" t="str">
        <f t="shared" si="6"/>
        <v/>
      </c>
      <c r="AH15" s="17" t="str">
        <f t="shared" si="7"/>
        <v/>
      </c>
      <c r="AI15" s="17" t="str">
        <f t="shared" si="8"/>
        <v/>
      </c>
      <c r="AJ15" s="17" t="str">
        <f t="shared" si="9"/>
        <v/>
      </c>
      <c r="AK15" s="21" t="s">
        <v>311</v>
      </c>
      <c r="AP15" s="5">
        <f t="shared" si="10"/>
        <v>1</v>
      </c>
      <c r="AQ15" s="5">
        <f t="shared" si="11"/>
        <v>0</v>
      </c>
      <c r="AR15" s="5">
        <f t="shared" si="12"/>
        <v>1</v>
      </c>
      <c r="AS15" s="5">
        <f t="shared" si="13"/>
        <v>0</v>
      </c>
      <c r="AT15" s="5">
        <f t="shared" si="14"/>
        <v>1</v>
      </c>
    </row>
    <row r="16" spans="1:46" x14ac:dyDescent="0.3">
      <c r="A16" s="4">
        <v>15</v>
      </c>
      <c r="B16" s="4" t="s">
        <v>24</v>
      </c>
      <c r="C16" s="4" t="s">
        <v>24</v>
      </c>
      <c r="D16" s="27">
        <v>43.936154680000001</v>
      </c>
      <c r="E16" s="27">
        <v>-71.744600730000002</v>
      </c>
      <c r="F16" s="28">
        <v>279715</v>
      </c>
      <c r="G16" s="28">
        <v>4868444</v>
      </c>
      <c r="H16" s="4">
        <v>471</v>
      </c>
      <c r="I16" s="17" t="s">
        <v>285</v>
      </c>
      <c r="J16" s="4"/>
      <c r="K16" s="4">
        <v>10</v>
      </c>
      <c r="L16" s="4">
        <v>11</v>
      </c>
      <c r="M16" s="29">
        <v>46.5</v>
      </c>
      <c r="N16" s="20" t="s">
        <v>296</v>
      </c>
      <c r="O16" s="4">
        <v>10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6</v>
      </c>
      <c r="V16" s="4">
        <v>0</v>
      </c>
      <c r="W16" s="4"/>
      <c r="X16" s="4"/>
      <c r="Y16" s="4"/>
      <c r="Z16" s="4"/>
      <c r="AA16" s="4"/>
      <c r="AB16" s="17" t="str">
        <f t="shared" si="1"/>
        <v/>
      </c>
      <c r="AC16" s="17" t="str">
        <f t="shared" si="2"/>
        <v/>
      </c>
      <c r="AD16" s="17" t="str">
        <f t="shared" si="3"/>
        <v/>
      </c>
      <c r="AE16" s="17" t="str">
        <f t="shared" si="4"/>
        <v/>
      </c>
      <c r="AF16" s="17" t="str">
        <f t="shared" si="5"/>
        <v/>
      </c>
      <c r="AG16" s="17" t="str">
        <f t="shared" si="6"/>
        <v/>
      </c>
      <c r="AH16" s="17" t="str">
        <f t="shared" si="7"/>
        <v/>
      </c>
      <c r="AI16" s="17">
        <f t="shared" si="8"/>
        <v>1</v>
      </c>
      <c r="AJ16" s="17" t="str">
        <f t="shared" si="9"/>
        <v/>
      </c>
      <c r="AK16" s="21" t="s">
        <v>309</v>
      </c>
      <c r="AP16" s="5">
        <f t="shared" si="10"/>
        <v>0</v>
      </c>
      <c r="AQ16" s="5">
        <f t="shared" si="11"/>
        <v>1</v>
      </c>
      <c r="AR16" s="5">
        <f t="shared" si="12"/>
        <v>0</v>
      </c>
      <c r="AS16" s="5">
        <f t="shared" si="13"/>
        <v>1</v>
      </c>
      <c r="AT16" s="5">
        <f t="shared" si="14"/>
        <v>1</v>
      </c>
    </row>
    <row r="17" spans="1:46" x14ac:dyDescent="0.3">
      <c r="A17" s="4">
        <v>16</v>
      </c>
      <c r="B17" s="4" t="s">
        <v>25</v>
      </c>
      <c r="C17" s="4" t="s">
        <v>25</v>
      </c>
      <c r="D17" s="27">
        <v>43.936878010000001</v>
      </c>
      <c r="E17" s="27">
        <v>-71.744098280000003</v>
      </c>
      <c r="F17" s="28">
        <v>279758</v>
      </c>
      <c r="G17" s="28">
        <v>4868523</v>
      </c>
      <c r="H17" s="4">
        <v>487</v>
      </c>
      <c r="I17" s="17" t="s">
        <v>285</v>
      </c>
      <c r="J17" s="4"/>
      <c r="K17" s="4">
        <v>5</v>
      </c>
      <c r="L17" s="4">
        <v>5</v>
      </c>
      <c r="M17" s="29">
        <v>75.400000000000006</v>
      </c>
      <c r="N17" s="20" t="str">
        <f t="shared" si="0"/>
        <v>Typical</v>
      </c>
      <c r="O17" s="4">
        <v>3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13</v>
      </c>
      <c r="V17" s="4">
        <v>0</v>
      </c>
      <c r="W17" s="4"/>
      <c r="X17" s="4"/>
      <c r="Y17" s="4"/>
      <c r="Z17" s="4"/>
      <c r="AA17" s="4" t="s">
        <v>289</v>
      </c>
      <c r="AB17" s="17">
        <f t="shared" si="1"/>
        <v>5</v>
      </c>
      <c r="AC17" s="17" t="str">
        <f t="shared" si="2"/>
        <v/>
      </c>
      <c r="AD17" s="17">
        <f t="shared" si="3"/>
        <v>1</v>
      </c>
      <c r="AE17" s="17" t="str">
        <f t="shared" si="4"/>
        <v/>
      </c>
      <c r="AF17" s="17" t="str">
        <f t="shared" si="5"/>
        <v/>
      </c>
      <c r="AG17" s="17" t="str">
        <f t="shared" si="6"/>
        <v/>
      </c>
      <c r="AH17" s="17" t="str">
        <f t="shared" si="7"/>
        <v/>
      </c>
      <c r="AI17" s="17" t="str">
        <f t="shared" si="8"/>
        <v/>
      </c>
      <c r="AJ17" s="17" t="str">
        <f t="shared" si="9"/>
        <v/>
      </c>
      <c r="AK17" s="21" t="s">
        <v>309</v>
      </c>
      <c r="AP17" s="5">
        <f t="shared" si="10"/>
        <v>1</v>
      </c>
      <c r="AQ17" s="5">
        <f t="shared" si="11"/>
        <v>0</v>
      </c>
      <c r="AR17" s="5">
        <f t="shared" si="12"/>
        <v>1</v>
      </c>
      <c r="AS17" s="5">
        <f t="shared" si="13"/>
        <v>0</v>
      </c>
      <c r="AT17" s="5">
        <f t="shared" si="14"/>
        <v>1</v>
      </c>
    </row>
    <row r="18" spans="1:46" s="50" customFormat="1" ht="26" x14ac:dyDescent="0.3">
      <c r="A18" s="43">
        <v>17</v>
      </c>
      <c r="B18" s="43" t="s">
        <v>26</v>
      </c>
      <c r="C18" s="43" t="s">
        <v>26</v>
      </c>
      <c r="D18" s="44">
        <v>43.936852980405</v>
      </c>
      <c r="E18" s="44">
        <v>-71.7440350167453</v>
      </c>
      <c r="F18" s="45">
        <v>279763</v>
      </c>
      <c r="G18" s="45">
        <v>4868520</v>
      </c>
      <c r="H18" s="43">
        <v>488</v>
      </c>
      <c r="I18" s="46" t="s">
        <v>285</v>
      </c>
      <c r="J18" s="43" t="s">
        <v>289</v>
      </c>
      <c r="K18" s="43">
        <v>4</v>
      </c>
      <c r="L18" s="43">
        <v>8</v>
      </c>
      <c r="M18" s="47">
        <v>76.8</v>
      </c>
      <c r="N18" s="48" t="str">
        <f t="shared" si="0"/>
        <v>Typical</v>
      </c>
      <c r="O18" s="43">
        <v>5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11</v>
      </c>
      <c r="V18" s="43">
        <v>0</v>
      </c>
      <c r="W18" s="47">
        <v>15</v>
      </c>
      <c r="X18" s="47">
        <v>30</v>
      </c>
      <c r="Y18" s="43">
        <v>35</v>
      </c>
      <c r="Z18" s="43">
        <v>214</v>
      </c>
      <c r="AA18" s="43" t="s">
        <v>285</v>
      </c>
      <c r="AB18" s="46" t="str">
        <f t="shared" si="1"/>
        <v/>
      </c>
      <c r="AC18" s="46" t="str">
        <f t="shared" si="2"/>
        <v/>
      </c>
      <c r="AD18" s="46" t="str">
        <f t="shared" si="3"/>
        <v/>
      </c>
      <c r="AE18" s="46" t="str">
        <f t="shared" si="4"/>
        <v/>
      </c>
      <c r="AF18" s="46" t="str">
        <f t="shared" si="5"/>
        <v/>
      </c>
      <c r="AG18" s="46" t="str">
        <f t="shared" si="6"/>
        <v/>
      </c>
      <c r="AH18" s="46">
        <f t="shared" si="7"/>
        <v>1</v>
      </c>
      <c r="AI18" s="46" t="str">
        <f t="shared" si="8"/>
        <v/>
      </c>
      <c r="AJ18" s="46" t="str">
        <f t="shared" si="9"/>
        <v/>
      </c>
      <c r="AK18" s="49" t="s">
        <v>312</v>
      </c>
      <c r="AP18" s="51">
        <f t="shared" si="10"/>
        <v>0</v>
      </c>
      <c r="AQ18" s="51">
        <f t="shared" si="11"/>
        <v>1</v>
      </c>
      <c r="AR18" s="51">
        <f t="shared" si="12"/>
        <v>0</v>
      </c>
      <c r="AS18" s="51">
        <f t="shared" si="13"/>
        <v>1</v>
      </c>
      <c r="AT18" s="51">
        <f t="shared" si="14"/>
        <v>1</v>
      </c>
    </row>
    <row r="19" spans="1:46" x14ac:dyDescent="0.3">
      <c r="A19" s="4">
        <v>18</v>
      </c>
      <c r="B19" s="4" t="s">
        <v>27</v>
      </c>
      <c r="C19" s="4" t="s">
        <v>27</v>
      </c>
      <c r="D19" s="27">
        <v>43.935620002448502</v>
      </c>
      <c r="E19" s="27">
        <v>-71.743419030681196</v>
      </c>
      <c r="F19" s="28">
        <v>279808</v>
      </c>
      <c r="G19" s="28">
        <v>4868381</v>
      </c>
      <c r="H19" s="4">
        <v>470</v>
      </c>
      <c r="I19" s="17" t="s">
        <v>285</v>
      </c>
      <c r="J19" s="4" t="s">
        <v>285</v>
      </c>
      <c r="K19" s="4">
        <v>4</v>
      </c>
      <c r="L19" s="4">
        <v>5</v>
      </c>
      <c r="M19" s="29">
        <v>51.7</v>
      </c>
      <c r="N19" s="20" t="str">
        <f t="shared" si="0"/>
        <v>Typical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16</v>
      </c>
      <c r="V19" s="4">
        <v>0</v>
      </c>
      <c r="W19" s="29">
        <v>10</v>
      </c>
      <c r="X19" s="29">
        <v>40</v>
      </c>
      <c r="Y19" s="4">
        <v>8</v>
      </c>
      <c r="Z19" s="4">
        <v>192</v>
      </c>
      <c r="AA19" s="4" t="s">
        <v>289</v>
      </c>
      <c r="AB19" s="17">
        <f t="shared" si="1"/>
        <v>5</v>
      </c>
      <c r="AC19" s="17" t="str">
        <f t="shared" si="2"/>
        <v/>
      </c>
      <c r="AD19" s="17">
        <f t="shared" si="3"/>
        <v>1</v>
      </c>
      <c r="AE19" s="17" t="str">
        <f t="shared" si="4"/>
        <v/>
      </c>
      <c r="AF19" s="17" t="str">
        <f t="shared" si="5"/>
        <v/>
      </c>
      <c r="AG19" s="17" t="str">
        <f t="shared" si="6"/>
        <v/>
      </c>
      <c r="AH19" s="17" t="str">
        <f t="shared" si="7"/>
        <v/>
      </c>
      <c r="AI19" s="17" t="str">
        <f t="shared" si="8"/>
        <v/>
      </c>
      <c r="AJ19" s="17" t="str">
        <f t="shared" si="9"/>
        <v/>
      </c>
      <c r="AK19" s="21" t="s">
        <v>313</v>
      </c>
      <c r="AP19" s="5">
        <f t="shared" si="10"/>
        <v>1</v>
      </c>
      <c r="AQ19" s="5">
        <f t="shared" si="11"/>
        <v>0</v>
      </c>
      <c r="AR19" s="5">
        <f t="shared" si="12"/>
        <v>1</v>
      </c>
      <c r="AS19" s="5">
        <f t="shared" si="13"/>
        <v>0</v>
      </c>
      <c r="AT19" s="5">
        <f t="shared" si="14"/>
        <v>1</v>
      </c>
    </row>
    <row r="20" spans="1:46" x14ac:dyDescent="0.3">
      <c r="A20" s="4">
        <v>19</v>
      </c>
      <c r="B20" s="4" t="s">
        <v>28</v>
      </c>
      <c r="C20" s="4" t="s">
        <v>28</v>
      </c>
      <c r="D20" s="27">
        <v>43.937345020000002</v>
      </c>
      <c r="E20" s="27">
        <v>-71.743397139999999</v>
      </c>
      <c r="F20" s="28">
        <v>279816</v>
      </c>
      <c r="G20" s="28">
        <v>4868573</v>
      </c>
      <c r="H20" s="4">
        <v>505</v>
      </c>
      <c r="I20" s="17" t="s">
        <v>285</v>
      </c>
      <c r="J20" s="4"/>
      <c r="K20" s="4">
        <v>5</v>
      </c>
      <c r="L20" s="4">
        <v>5</v>
      </c>
      <c r="M20" s="29">
        <v>99.4</v>
      </c>
      <c r="N20" s="20" t="str">
        <f t="shared" si="0"/>
        <v>Typical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16</v>
      </c>
      <c r="V20" s="4">
        <v>0</v>
      </c>
      <c r="W20" s="4"/>
      <c r="X20" s="4"/>
      <c r="Y20" s="4"/>
      <c r="Z20" s="4"/>
      <c r="AA20" s="4"/>
      <c r="AB20" s="17" t="str">
        <f t="shared" si="1"/>
        <v/>
      </c>
      <c r="AC20" s="17" t="str">
        <f t="shared" si="2"/>
        <v/>
      </c>
      <c r="AD20" s="17" t="str">
        <f t="shared" si="3"/>
        <v/>
      </c>
      <c r="AE20" s="17" t="str">
        <f t="shared" si="4"/>
        <v/>
      </c>
      <c r="AF20" s="17" t="str">
        <f t="shared" si="5"/>
        <v/>
      </c>
      <c r="AG20" s="17" t="str">
        <f t="shared" si="6"/>
        <v/>
      </c>
      <c r="AH20" s="17">
        <f t="shared" si="7"/>
        <v>1</v>
      </c>
      <c r="AI20" s="17" t="str">
        <f t="shared" si="8"/>
        <v/>
      </c>
      <c r="AJ20" s="17" t="str">
        <f t="shared" si="9"/>
        <v/>
      </c>
      <c r="AK20" s="21" t="s">
        <v>309</v>
      </c>
      <c r="AP20" s="5">
        <f t="shared" si="10"/>
        <v>0</v>
      </c>
      <c r="AQ20" s="5">
        <f t="shared" si="11"/>
        <v>1</v>
      </c>
      <c r="AR20" s="5">
        <f t="shared" si="12"/>
        <v>0</v>
      </c>
      <c r="AS20" s="5">
        <f t="shared" si="13"/>
        <v>1</v>
      </c>
      <c r="AT20" s="5">
        <f t="shared" si="14"/>
        <v>1</v>
      </c>
    </row>
    <row r="21" spans="1:46" ht="26" x14ac:dyDescent="0.3">
      <c r="A21" s="4">
        <v>20</v>
      </c>
      <c r="B21" s="4" t="s">
        <v>29</v>
      </c>
      <c r="C21" s="4" t="s">
        <v>29</v>
      </c>
      <c r="D21" s="27">
        <v>43.937150359999997</v>
      </c>
      <c r="E21" s="27">
        <v>-71.741756030000005</v>
      </c>
      <c r="F21" s="28">
        <v>279947</v>
      </c>
      <c r="G21" s="28">
        <v>4868547</v>
      </c>
      <c r="H21" s="4">
        <v>501</v>
      </c>
      <c r="I21" s="17" t="s">
        <v>285</v>
      </c>
      <c r="J21" s="4"/>
      <c r="K21" s="4">
        <v>8</v>
      </c>
      <c r="L21" s="4">
        <v>8</v>
      </c>
      <c r="M21" s="29">
        <v>61.6</v>
      </c>
      <c r="N21" s="20" t="str">
        <f t="shared" si="0"/>
        <v>Bh</v>
      </c>
      <c r="O21" s="4">
        <v>13</v>
      </c>
      <c r="P21" s="4">
        <v>0</v>
      </c>
      <c r="Q21" s="4">
        <v>1</v>
      </c>
      <c r="R21" s="4">
        <v>0</v>
      </c>
      <c r="S21" s="4">
        <v>0</v>
      </c>
      <c r="T21" s="4">
        <v>0</v>
      </c>
      <c r="U21" s="4">
        <v>2</v>
      </c>
      <c r="V21" s="4">
        <v>0</v>
      </c>
      <c r="W21" s="4"/>
      <c r="X21" s="4"/>
      <c r="Y21" s="4"/>
      <c r="Z21" s="4"/>
      <c r="AA21" s="4" t="s">
        <v>289</v>
      </c>
      <c r="AB21" s="17">
        <f t="shared" si="1"/>
        <v>8</v>
      </c>
      <c r="AC21" s="17">
        <f t="shared" si="2"/>
        <v>1</v>
      </c>
      <c r="AD21" s="17" t="str">
        <f t="shared" si="3"/>
        <v/>
      </c>
      <c r="AE21" s="17" t="str">
        <f t="shared" si="4"/>
        <v/>
      </c>
      <c r="AF21" s="17" t="str">
        <f t="shared" si="5"/>
        <v/>
      </c>
      <c r="AG21" s="17" t="str">
        <f t="shared" si="6"/>
        <v/>
      </c>
      <c r="AH21" s="17" t="str">
        <f t="shared" si="7"/>
        <v/>
      </c>
      <c r="AI21" s="17" t="str">
        <f t="shared" si="8"/>
        <v/>
      </c>
      <c r="AJ21" s="17" t="str">
        <f t="shared" si="9"/>
        <v/>
      </c>
      <c r="AK21" s="21" t="s">
        <v>314</v>
      </c>
      <c r="AP21" s="5">
        <f t="shared" si="10"/>
        <v>1</v>
      </c>
      <c r="AQ21" s="5">
        <f t="shared" si="11"/>
        <v>0</v>
      </c>
      <c r="AR21" s="5">
        <f t="shared" si="12"/>
        <v>1</v>
      </c>
      <c r="AS21" s="5">
        <f t="shared" si="13"/>
        <v>0</v>
      </c>
      <c r="AT21" s="5">
        <f t="shared" si="14"/>
        <v>1</v>
      </c>
    </row>
    <row r="22" spans="1:46" x14ac:dyDescent="0.3">
      <c r="A22" s="30">
        <v>21</v>
      </c>
      <c r="B22" s="30" t="s">
        <v>30</v>
      </c>
      <c r="C22" s="30" t="s">
        <v>30</v>
      </c>
      <c r="D22" s="31">
        <v>43.940250149999997</v>
      </c>
      <c r="E22" s="31">
        <v>-71.736765140000003</v>
      </c>
      <c r="F22" s="32">
        <v>280359</v>
      </c>
      <c r="G22" s="32">
        <v>4868878</v>
      </c>
      <c r="H22" s="30">
        <v>546</v>
      </c>
      <c r="I22" s="30" t="s">
        <v>289</v>
      </c>
      <c r="J22" s="30"/>
      <c r="K22" s="30">
        <v>6</v>
      </c>
      <c r="L22" s="30">
        <v>6</v>
      </c>
      <c r="M22" s="34">
        <v>56.7</v>
      </c>
      <c r="N22" s="35" t="str">
        <f t="shared" si="0"/>
        <v>Bh</v>
      </c>
      <c r="O22" s="30">
        <v>12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4</v>
      </c>
      <c r="V22" s="30">
        <v>0</v>
      </c>
      <c r="W22" s="30"/>
      <c r="X22" s="30"/>
      <c r="Y22" s="30"/>
      <c r="Z22" s="30"/>
      <c r="AA22" s="30" t="s">
        <v>285</v>
      </c>
      <c r="AB22" s="17" t="str">
        <f t="shared" si="1"/>
        <v/>
      </c>
      <c r="AC22" s="17" t="str">
        <f t="shared" si="2"/>
        <v/>
      </c>
      <c r="AD22" s="17" t="str">
        <f t="shared" si="3"/>
        <v/>
      </c>
      <c r="AE22" s="17" t="str">
        <f t="shared" si="4"/>
        <v/>
      </c>
      <c r="AF22" s="17" t="str">
        <f t="shared" si="5"/>
        <v/>
      </c>
      <c r="AG22" s="17">
        <f t="shared" si="6"/>
        <v>1</v>
      </c>
      <c r="AH22" s="17" t="str">
        <f t="shared" si="7"/>
        <v/>
      </c>
      <c r="AI22" s="17" t="str">
        <f t="shared" si="8"/>
        <v/>
      </c>
      <c r="AJ22" s="17" t="str">
        <f t="shared" si="9"/>
        <v/>
      </c>
      <c r="AK22" s="36" t="s">
        <v>315</v>
      </c>
      <c r="AP22" s="5">
        <f t="shared" si="10"/>
        <v>0</v>
      </c>
      <c r="AQ22" s="5">
        <f t="shared" si="11"/>
        <v>1</v>
      </c>
      <c r="AR22" s="5">
        <f t="shared" si="12"/>
        <v>0</v>
      </c>
      <c r="AS22" s="5">
        <f t="shared" si="13"/>
        <v>1</v>
      </c>
      <c r="AT22" s="5">
        <f t="shared" si="14"/>
        <v>1</v>
      </c>
    </row>
    <row r="23" spans="1:46" ht="39" x14ac:dyDescent="0.3">
      <c r="A23" s="30">
        <v>22</v>
      </c>
      <c r="B23" s="30" t="s">
        <v>31</v>
      </c>
      <c r="C23" s="30" t="s">
        <v>32</v>
      </c>
      <c r="D23" s="31">
        <v>43.948560989999997</v>
      </c>
      <c r="E23" s="31">
        <v>-71.736332970000007</v>
      </c>
      <c r="F23" s="32">
        <v>280424</v>
      </c>
      <c r="G23" s="32">
        <v>4869800</v>
      </c>
      <c r="H23" s="30">
        <v>542</v>
      </c>
      <c r="I23" s="30" t="s">
        <v>289</v>
      </c>
      <c r="J23" s="30"/>
      <c r="K23" s="33">
        <v>4</v>
      </c>
      <c r="L23" s="33">
        <v>6</v>
      </c>
      <c r="M23" s="35">
        <v>47.3</v>
      </c>
      <c r="N23" s="35" t="str">
        <f t="shared" si="0"/>
        <v>Bh</v>
      </c>
      <c r="O23" s="30">
        <v>13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3</v>
      </c>
      <c r="V23" s="30">
        <v>0</v>
      </c>
      <c r="W23" s="35">
        <v>15</v>
      </c>
      <c r="X23" s="35">
        <v>37.5</v>
      </c>
      <c r="Y23" s="33">
        <v>23</v>
      </c>
      <c r="Z23" s="33">
        <v>82</v>
      </c>
      <c r="AA23" s="30" t="s">
        <v>285</v>
      </c>
      <c r="AB23" s="17" t="str">
        <f t="shared" si="1"/>
        <v/>
      </c>
      <c r="AC23" s="17" t="str">
        <f t="shared" si="2"/>
        <v/>
      </c>
      <c r="AD23" s="17" t="str">
        <f t="shared" si="3"/>
        <v/>
      </c>
      <c r="AE23" s="17" t="str">
        <f t="shared" si="4"/>
        <v/>
      </c>
      <c r="AF23" s="17" t="str">
        <f t="shared" si="5"/>
        <v/>
      </c>
      <c r="AG23" s="17">
        <f t="shared" si="6"/>
        <v>1</v>
      </c>
      <c r="AH23" s="17" t="str">
        <f t="shared" si="7"/>
        <v/>
      </c>
      <c r="AI23" s="17" t="str">
        <f t="shared" si="8"/>
        <v/>
      </c>
      <c r="AJ23" s="17" t="str">
        <f t="shared" si="9"/>
        <v/>
      </c>
      <c r="AK23" s="36" t="s">
        <v>316</v>
      </c>
      <c r="AP23" s="5">
        <f t="shared" si="10"/>
        <v>0</v>
      </c>
      <c r="AQ23" s="5">
        <f t="shared" si="11"/>
        <v>1</v>
      </c>
      <c r="AR23" s="5">
        <f t="shared" si="12"/>
        <v>0</v>
      </c>
      <c r="AS23" s="5">
        <f t="shared" si="13"/>
        <v>1</v>
      </c>
      <c r="AT23" s="5">
        <f t="shared" si="14"/>
        <v>1</v>
      </c>
    </row>
    <row r="24" spans="1:46" ht="39" x14ac:dyDescent="0.3">
      <c r="A24" s="30">
        <v>23</v>
      </c>
      <c r="B24" s="30" t="s">
        <v>33</v>
      </c>
      <c r="C24" s="30" t="s">
        <v>34</v>
      </c>
      <c r="D24" s="31">
        <v>43.947217039999998</v>
      </c>
      <c r="E24" s="31">
        <v>-71.736120990000003</v>
      </c>
      <c r="F24" s="32">
        <v>280436</v>
      </c>
      <c r="G24" s="32">
        <v>4869650</v>
      </c>
      <c r="H24" s="30">
        <v>557</v>
      </c>
      <c r="I24" s="30" t="s">
        <v>289</v>
      </c>
      <c r="J24" s="30" t="s">
        <v>289</v>
      </c>
      <c r="K24" s="33">
        <v>5</v>
      </c>
      <c r="L24" s="33">
        <v>6</v>
      </c>
      <c r="M24" s="35">
        <v>85.5</v>
      </c>
      <c r="N24" s="35" t="str">
        <f t="shared" si="0"/>
        <v>Typical</v>
      </c>
      <c r="O24" s="30">
        <v>5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11</v>
      </c>
      <c r="V24" s="30">
        <v>0</v>
      </c>
      <c r="W24" s="35">
        <v>15</v>
      </c>
      <c r="X24" s="35">
        <v>37.5</v>
      </c>
      <c r="Y24" s="33">
        <v>31</v>
      </c>
      <c r="Z24" s="33">
        <v>47</v>
      </c>
      <c r="AA24" s="30" t="s">
        <v>285</v>
      </c>
      <c r="AB24" s="17" t="str">
        <f t="shared" si="1"/>
        <v/>
      </c>
      <c r="AC24" s="17" t="str">
        <f t="shared" si="2"/>
        <v/>
      </c>
      <c r="AD24" s="17" t="str">
        <f t="shared" si="3"/>
        <v/>
      </c>
      <c r="AE24" s="17" t="str">
        <f t="shared" si="4"/>
        <v/>
      </c>
      <c r="AF24" s="17" t="str">
        <f t="shared" si="5"/>
        <v/>
      </c>
      <c r="AG24" s="17" t="str">
        <f t="shared" si="6"/>
        <v/>
      </c>
      <c r="AH24" s="17">
        <f t="shared" si="7"/>
        <v>1</v>
      </c>
      <c r="AI24" s="17" t="str">
        <f t="shared" si="8"/>
        <v/>
      </c>
      <c r="AJ24" s="17" t="str">
        <f t="shared" si="9"/>
        <v/>
      </c>
      <c r="AK24" s="36" t="s">
        <v>317</v>
      </c>
      <c r="AP24" s="5">
        <f t="shared" si="10"/>
        <v>0</v>
      </c>
      <c r="AQ24" s="5">
        <f t="shared" si="11"/>
        <v>1</v>
      </c>
      <c r="AR24" s="5">
        <f t="shared" si="12"/>
        <v>0</v>
      </c>
      <c r="AS24" s="5">
        <f t="shared" si="13"/>
        <v>1</v>
      </c>
      <c r="AT24" s="5">
        <f t="shared" si="14"/>
        <v>1</v>
      </c>
    </row>
    <row r="25" spans="1:46" x14ac:dyDescent="0.3">
      <c r="A25" s="30">
        <v>24</v>
      </c>
      <c r="B25" s="30" t="s">
        <v>35</v>
      </c>
      <c r="C25" s="30" t="s">
        <v>35</v>
      </c>
      <c r="D25" s="31">
        <v>43.939455369999997</v>
      </c>
      <c r="E25" s="31">
        <v>-71.736118140000002</v>
      </c>
      <c r="F25" s="32">
        <v>280408</v>
      </c>
      <c r="G25" s="32">
        <v>4868788</v>
      </c>
      <c r="H25" s="30">
        <v>536</v>
      </c>
      <c r="I25" s="30" t="s">
        <v>289</v>
      </c>
      <c r="J25" s="30" t="s">
        <v>285</v>
      </c>
      <c r="K25" s="30">
        <v>8</v>
      </c>
      <c r="L25" s="30">
        <v>10</v>
      </c>
      <c r="M25" s="34">
        <v>59</v>
      </c>
      <c r="N25" s="35" t="s">
        <v>258</v>
      </c>
      <c r="O25" s="30">
        <v>8</v>
      </c>
      <c r="P25" s="30">
        <v>8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/>
      <c r="X25" s="30"/>
      <c r="Y25" s="30"/>
      <c r="Z25" s="30"/>
      <c r="AA25" s="30" t="s">
        <v>285</v>
      </c>
      <c r="AB25" s="17" t="str">
        <f t="shared" si="1"/>
        <v/>
      </c>
      <c r="AC25" s="17" t="str">
        <f t="shared" si="2"/>
        <v/>
      </c>
      <c r="AD25" s="17" t="str">
        <f t="shared" si="3"/>
        <v/>
      </c>
      <c r="AE25" s="17" t="str">
        <f t="shared" si="4"/>
        <v/>
      </c>
      <c r="AF25" s="17" t="str">
        <f t="shared" si="5"/>
        <v/>
      </c>
      <c r="AG25" s="17">
        <f t="shared" si="6"/>
        <v>1</v>
      </c>
      <c r="AH25" s="17" t="str">
        <f t="shared" si="7"/>
        <v/>
      </c>
      <c r="AI25" s="17" t="str">
        <f t="shared" si="8"/>
        <v/>
      </c>
      <c r="AJ25" s="17" t="str">
        <f t="shared" si="9"/>
        <v/>
      </c>
      <c r="AK25" s="36" t="s">
        <v>318</v>
      </c>
      <c r="AP25" s="5">
        <f t="shared" si="10"/>
        <v>0</v>
      </c>
      <c r="AQ25" s="5">
        <f t="shared" si="11"/>
        <v>1</v>
      </c>
      <c r="AR25" s="5">
        <f t="shared" si="12"/>
        <v>0</v>
      </c>
      <c r="AS25" s="5">
        <f t="shared" si="13"/>
        <v>1</v>
      </c>
      <c r="AT25" s="5">
        <f t="shared" si="14"/>
        <v>1</v>
      </c>
    </row>
    <row r="26" spans="1:46" ht="26" x14ac:dyDescent="0.3">
      <c r="A26" s="30">
        <v>25</v>
      </c>
      <c r="B26" s="30" t="s">
        <v>36</v>
      </c>
      <c r="C26" s="30" t="s">
        <v>36</v>
      </c>
      <c r="D26" s="31">
        <v>43.946539620000003</v>
      </c>
      <c r="E26" s="31">
        <v>-71.735795339999996</v>
      </c>
      <c r="F26" s="32">
        <v>280460</v>
      </c>
      <c r="G26" s="32">
        <v>4869574</v>
      </c>
      <c r="H26" s="30">
        <v>560</v>
      </c>
      <c r="I26" s="30" t="s">
        <v>289</v>
      </c>
      <c r="J26" s="30"/>
      <c r="K26" s="30">
        <v>4</v>
      </c>
      <c r="L26" s="30">
        <v>5</v>
      </c>
      <c r="M26" s="34">
        <v>80.099999999999994</v>
      </c>
      <c r="N26" s="35" t="s">
        <v>296</v>
      </c>
      <c r="O26" s="30">
        <v>10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6</v>
      </c>
      <c r="V26" s="30">
        <v>0</v>
      </c>
      <c r="W26" s="30"/>
      <c r="X26" s="30"/>
      <c r="Y26" s="30"/>
      <c r="Z26" s="30"/>
      <c r="AA26" s="30" t="s">
        <v>285</v>
      </c>
      <c r="AB26" s="17" t="str">
        <f t="shared" si="1"/>
        <v/>
      </c>
      <c r="AC26" s="17" t="str">
        <f t="shared" si="2"/>
        <v/>
      </c>
      <c r="AD26" s="17" t="str">
        <f t="shared" si="3"/>
        <v/>
      </c>
      <c r="AE26" s="17" t="str">
        <f t="shared" si="4"/>
        <v/>
      </c>
      <c r="AF26" s="17" t="str">
        <f t="shared" si="5"/>
        <v/>
      </c>
      <c r="AG26" s="17" t="str">
        <f t="shared" si="6"/>
        <v/>
      </c>
      <c r="AH26" s="17" t="str">
        <f t="shared" si="7"/>
        <v/>
      </c>
      <c r="AI26" s="17">
        <f t="shared" si="8"/>
        <v>1</v>
      </c>
      <c r="AJ26" s="17" t="str">
        <f t="shared" si="9"/>
        <v/>
      </c>
      <c r="AK26" s="36" t="s">
        <v>319</v>
      </c>
      <c r="AP26" s="5">
        <f t="shared" si="10"/>
        <v>0</v>
      </c>
      <c r="AQ26" s="5">
        <f t="shared" si="11"/>
        <v>1</v>
      </c>
      <c r="AR26" s="5">
        <f t="shared" si="12"/>
        <v>0</v>
      </c>
      <c r="AS26" s="5">
        <f t="shared" si="13"/>
        <v>1</v>
      </c>
      <c r="AT26" s="5">
        <f t="shared" si="14"/>
        <v>1</v>
      </c>
    </row>
    <row r="27" spans="1:46" ht="26" x14ac:dyDescent="0.3">
      <c r="A27" s="30">
        <v>26</v>
      </c>
      <c r="B27" s="30" t="s">
        <v>37</v>
      </c>
      <c r="C27" s="30" t="s">
        <v>37</v>
      </c>
      <c r="D27" s="31">
        <v>43.947432650000003</v>
      </c>
      <c r="E27" s="31">
        <v>-71.735724180000005</v>
      </c>
      <c r="F27" s="32">
        <v>280469</v>
      </c>
      <c r="G27" s="32">
        <v>4869673</v>
      </c>
      <c r="H27" s="30">
        <v>548</v>
      </c>
      <c r="I27" s="30" t="s">
        <v>289</v>
      </c>
      <c r="J27" s="30"/>
      <c r="K27" s="30">
        <v>7</v>
      </c>
      <c r="L27" s="30">
        <v>8</v>
      </c>
      <c r="M27" s="34">
        <v>51.5</v>
      </c>
      <c r="N27" s="35" t="str">
        <f t="shared" si="0"/>
        <v>Bh</v>
      </c>
      <c r="O27" s="30">
        <v>14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2</v>
      </c>
      <c r="V27" s="30">
        <v>0</v>
      </c>
      <c r="W27" s="30"/>
      <c r="X27" s="30"/>
      <c r="Y27" s="30"/>
      <c r="Z27" s="30"/>
      <c r="AA27" s="30" t="s">
        <v>285</v>
      </c>
      <c r="AB27" s="17" t="str">
        <f t="shared" si="1"/>
        <v/>
      </c>
      <c r="AC27" s="17" t="str">
        <f t="shared" si="2"/>
        <v/>
      </c>
      <c r="AD27" s="17" t="str">
        <f t="shared" si="3"/>
        <v/>
      </c>
      <c r="AE27" s="17" t="str">
        <f t="shared" si="4"/>
        <v/>
      </c>
      <c r="AF27" s="17" t="str">
        <f t="shared" si="5"/>
        <v/>
      </c>
      <c r="AG27" s="17">
        <f t="shared" si="6"/>
        <v>1</v>
      </c>
      <c r="AH27" s="17" t="str">
        <f t="shared" si="7"/>
        <v/>
      </c>
      <c r="AI27" s="17" t="str">
        <f t="shared" si="8"/>
        <v/>
      </c>
      <c r="AJ27" s="17" t="str">
        <f t="shared" si="9"/>
        <v/>
      </c>
      <c r="AK27" s="36" t="s">
        <v>320</v>
      </c>
      <c r="AP27" s="5">
        <f t="shared" si="10"/>
        <v>0</v>
      </c>
      <c r="AQ27" s="5">
        <f t="shared" si="11"/>
        <v>1</v>
      </c>
      <c r="AR27" s="5">
        <f t="shared" si="12"/>
        <v>0</v>
      </c>
      <c r="AS27" s="5">
        <f t="shared" si="13"/>
        <v>1</v>
      </c>
      <c r="AT27" s="5">
        <f t="shared" si="14"/>
        <v>1</v>
      </c>
    </row>
    <row r="28" spans="1:46" ht="26" x14ac:dyDescent="0.3">
      <c r="A28" s="30">
        <v>27</v>
      </c>
      <c r="B28" s="30" t="s">
        <v>38</v>
      </c>
      <c r="C28" s="30" t="s">
        <v>38</v>
      </c>
      <c r="D28" s="31">
        <v>43.939026994630602</v>
      </c>
      <c r="E28" s="31">
        <v>-71.735650012269602</v>
      </c>
      <c r="F28" s="32">
        <v>280444</v>
      </c>
      <c r="G28" s="32">
        <v>4868739</v>
      </c>
      <c r="H28" s="30">
        <v>530</v>
      </c>
      <c r="I28" s="30" t="s">
        <v>289</v>
      </c>
      <c r="J28" s="30" t="s">
        <v>289</v>
      </c>
      <c r="K28" s="30">
        <v>10</v>
      </c>
      <c r="L28" s="30">
        <v>15</v>
      </c>
      <c r="M28" s="34">
        <v>57.6</v>
      </c>
      <c r="N28" s="35" t="s">
        <v>258</v>
      </c>
      <c r="O28" s="30">
        <v>4</v>
      </c>
      <c r="P28" s="30">
        <v>12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4">
        <v>37.5</v>
      </c>
      <c r="X28" s="34">
        <v>62.5</v>
      </c>
      <c r="Y28" s="30">
        <v>15</v>
      </c>
      <c r="Z28" s="30">
        <v>99</v>
      </c>
      <c r="AA28" s="30" t="s">
        <v>285</v>
      </c>
      <c r="AB28" s="17" t="str">
        <f t="shared" si="1"/>
        <v/>
      </c>
      <c r="AC28" s="17" t="str">
        <f t="shared" si="2"/>
        <v/>
      </c>
      <c r="AD28" s="17" t="str">
        <f t="shared" si="3"/>
        <v/>
      </c>
      <c r="AE28" s="17" t="str">
        <f t="shared" si="4"/>
        <v/>
      </c>
      <c r="AF28" s="17" t="str">
        <f t="shared" si="5"/>
        <v/>
      </c>
      <c r="AG28" s="17">
        <f t="shared" si="6"/>
        <v>1</v>
      </c>
      <c r="AH28" s="17" t="str">
        <f t="shared" si="7"/>
        <v/>
      </c>
      <c r="AI28" s="17" t="str">
        <f t="shared" si="8"/>
        <v/>
      </c>
      <c r="AJ28" s="17" t="str">
        <f t="shared" si="9"/>
        <v/>
      </c>
      <c r="AK28" s="36" t="s">
        <v>321</v>
      </c>
      <c r="AP28" s="5">
        <f t="shared" si="10"/>
        <v>0</v>
      </c>
      <c r="AQ28" s="5">
        <f t="shared" si="11"/>
        <v>1</v>
      </c>
      <c r="AR28" s="5">
        <f t="shared" si="12"/>
        <v>0</v>
      </c>
      <c r="AS28" s="5">
        <f t="shared" si="13"/>
        <v>1</v>
      </c>
      <c r="AT28" s="5">
        <f t="shared" si="14"/>
        <v>1</v>
      </c>
    </row>
    <row r="29" spans="1:46" ht="39" x14ac:dyDescent="0.3">
      <c r="A29" s="30">
        <v>28</v>
      </c>
      <c r="B29" s="30" t="s">
        <v>39</v>
      </c>
      <c r="C29" s="30" t="s">
        <v>40</v>
      </c>
      <c r="D29" s="31">
        <v>43.948129989999998</v>
      </c>
      <c r="E29" s="31">
        <v>-71.735634000000005</v>
      </c>
      <c r="F29" s="32">
        <v>280479</v>
      </c>
      <c r="G29" s="32">
        <v>4869750</v>
      </c>
      <c r="H29" s="30">
        <v>536</v>
      </c>
      <c r="I29" s="30" t="s">
        <v>289</v>
      </c>
      <c r="J29" s="30" t="s">
        <v>285</v>
      </c>
      <c r="K29" s="33">
        <v>4</v>
      </c>
      <c r="L29" s="33">
        <v>5</v>
      </c>
      <c r="M29" s="35">
        <v>60.6</v>
      </c>
      <c r="N29" s="35" t="str">
        <f t="shared" si="0"/>
        <v>Typical</v>
      </c>
      <c r="O29" s="30">
        <v>5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11</v>
      </c>
      <c r="V29" s="30">
        <v>0</v>
      </c>
      <c r="W29" s="35">
        <v>12.5</v>
      </c>
      <c r="X29" s="35">
        <v>32.5</v>
      </c>
      <c r="Y29" s="33">
        <v>23</v>
      </c>
      <c r="Z29" s="33">
        <v>53</v>
      </c>
      <c r="AA29" s="30" t="s">
        <v>285</v>
      </c>
      <c r="AB29" s="17" t="str">
        <f t="shared" si="1"/>
        <v/>
      </c>
      <c r="AC29" s="17" t="str">
        <f t="shared" si="2"/>
        <v/>
      </c>
      <c r="AD29" s="17" t="str">
        <f t="shared" si="3"/>
        <v/>
      </c>
      <c r="AE29" s="17" t="str">
        <f t="shared" si="4"/>
        <v/>
      </c>
      <c r="AF29" s="17" t="str">
        <f t="shared" si="5"/>
        <v/>
      </c>
      <c r="AG29" s="17" t="str">
        <f t="shared" si="6"/>
        <v/>
      </c>
      <c r="AH29" s="17">
        <f t="shared" si="7"/>
        <v>1</v>
      </c>
      <c r="AI29" s="17" t="str">
        <f t="shared" si="8"/>
        <v/>
      </c>
      <c r="AJ29" s="17" t="str">
        <f t="shared" si="9"/>
        <v/>
      </c>
      <c r="AK29" s="36" t="s">
        <v>322</v>
      </c>
      <c r="AP29" s="5">
        <f t="shared" si="10"/>
        <v>0</v>
      </c>
      <c r="AQ29" s="5">
        <f t="shared" si="11"/>
        <v>1</v>
      </c>
      <c r="AR29" s="5">
        <f t="shared" si="12"/>
        <v>0</v>
      </c>
      <c r="AS29" s="5">
        <f t="shared" si="13"/>
        <v>1</v>
      </c>
      <c r="AT29" s="5">
        <f t="shared" si="14"/>
        <v>1</v>
      </c>
    </row>
    <row r="30" spans="1:46" x14ac:dyDescent="0.3">
      <c r="A30" s="30">
        <v>29</v>
      </c>
      <c r="B30" s="30" t="s">
        <v>41</v>
      </c>
      <c r="C30" s="30" t="s">
        <v>41</v>
      </c>
      <c r="D30" s="31">
        <v>43.949686640000003</v>
      </c>
      <c r="E30" s="31">
        <v>-71.735590860000002</v>
      </c>
      <c r="F30" s="32">
        <v>280488</v>
      </c>
      <c r="G30" s="32">
        <v>4869923</v>
      </c>
      <c r="H30" s="30">
        <v>545</v>
      </c>
      <c r="I30" s="30" t="s">
        <v>289</v>
      </c>
      <c r="J30" s="30" t="s">
        <v>285</v>
      </c>
      <c r="K30" s="30">
        <v>7</v>
      </c>
      <c r="L30" s="30">
        <v>9</v>
      </c>
      <c r="M30" s="34">
        <v>48.3</v>
      </c>
      <c r="N30" s="35" t="str">
        <f t="shared" si="0"/>
        <v>Typical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16</v>
      </c>
      <c r="V30" s="30">
        <v>0</v>
      </c>
      <c r="W30" s="30"/>
      <c r="X30" s="30"/>
      <c r="Y30" s="30"/>
      <c r="Z30" s="30"/>
      <c r="AA30" s="30" t="s">
        <v>285</v>
      </c>
      <c r="AB30" s="17" t="str">
        <f t="shared" si="1"/>
        <v/>
      </c>
      <c r="AC30" s="17" t="str">
        <f t="shared" si="2"/>
        <v/>
      </c>
      <c r="AD30" s="17" t="str">
        <f t="shared" si="3"/>
        <v/>
      </c>
      <c r="AE30" s="17" t="str">
        <f t="shared" si="4"/>
        <v/>
      </c>
      <c r="AF30" s="17" t="str">
        <f t="shared" si="5"/>
        <v/>
      </c>
      <c r="AG30" s="17" t="str">
        <f t="shared" si="6"/>
        <v/>
      </c>
      <c r="AH30" s="17">
        <f t="shared" si="7"/>
        <v>1</v>
      </c>
      <c r="AI30" s="17" t="str">
        <f t="shared" si="8"/>
        <v/>
      </c>
      <c r="AJ30" s="17" t="str">
        <f t="shared" si="9"/>
        <v/>
      </c>
      <c r="AK30" s="36" t="s">
        <v>323</v>
      </c>
      <c r="AP30" s="5">
        <f t="shared" si="10"/>
        <v>0</v>
      </c>
      <c r="AQ30" s="5">
        <f t="shared" si="11"/>
        <v>1</v>
      </c>
      <c r="AR30" s="5">
        <f t="shared" si="12"/>
        <v>0</v>
      </c>
      <c r="AS30" s="5">
        <f t="shared" si="13"/>
        <v>1</v>
      </c>
      <c r="AT30" s="5">
        <f t="shared" si="14"/>
        <v>1</v>
      </c>
    </row>
    <row r="31" spans="1:46" x14ac:dyDescent="0.3">
      <c r="A31" s="30">
        <v>30</v>
      </c>
      <c r="B31" s="30" t="s">
        <v>42</v>
      </c>
      <c r="C31" s="30" t="s">
        <v>42</v>
      </c>
      <c r="D31" s="31">
        <v>43.948104120000004</v>
      </c>
      <c r="E31" s="31">
        <v>-71.735505770000003</v>
      </c>
      <c r="F31" s="32">
        <v>280489</v>
      </c>
      <c r="G31" s="32">
        <v>4869747</v>
      </c>
      <c r="H31" s="30">
        <v>535</v>
      </c>
      <c r="I31" s="30" t="s">
        <v>289</v>
      </c>
      <c r="J31" s="30" t="s">
        <v>285</v>
      </c>
      <c r="K31" s="30">
        <v>4</v>
      </c>
      <c r="L31" s="30">
        <v>4</v>
      </c>
      <c r="M31" s="34">
        <v>56.4</v>
      </c>
      <c r="N31" s="35" t="s">
        <v>296</v>
      </c>
      <c r="O31" s="30">
        <v>8</v>
      </c>
      <c r="P31" s="30">
        <v>0</v>
      </c>
      <c r="Q31" s="30">
        <v>1</v>
      </c>
      <c r="R31" s="30">
        <v>0</v>
      </c>
      <c r="S31" s="30">
        <v>0</v>
      </c>
      <c r="T31" s="30">
        <v>0</v>
      </c>
      <c r="U31" s="30">
        <v>7</v>
      </c>
      <c r="V31" s="30">
        <v>0</v>
      </c>
      <c r="W31" s="30"/>
      <c r="X31" s="30"/>
      <c r="Y31" s="30"/>
      <c r="Z31" s="30"/>
      <c r="AA31" s="30" t="s">
        <v>285</v>
      </c>
      <c r="AB31" s="17" t="str">
        <f t="shared" si="1"/>
        <v/>
      </c>
      <c r="AC31" s="17" t="str">
        <f t="shared" si="2"/>
        <v/>
      </c>
      <c r="AD31" s="17" t="str">
        <f t="shared" si="3"/>
        <v/>
      </c>
      <c r="AE31" s="17" t="str">
        <f t="shared" si="4"/>
        <v/>
      </c>
      <c r="AF31" s="17" t="str">
        <f t="shared" si="5"/>
        <v/>
      </c>
      <c r="AG31" s="17" t="str">
        <f t="shared" si="6"/>
        <v/>
      </c>
      <c r="AH31" s="17" t="str">
        <f t="shared" si="7"/>
        <v/>
      </c>
      <c r="AI31" s="17">
        <f t="shared" si="8"/>
        <v>1</v>
      </c>
      <c r="AJ31" s="17" t="str">
        <f t="shared" si="9"/>
        <v/>
      </c>
      <c r="AK31" s="36" t="s">
        <v>324</v>
      </c>
      <c r="AP31" s="5">
        <f t="shared" si="10"/>
        <v>0</v>
      </c>
      <c r="AQ31" s="5">
        <f t="shared" si="11"/>
        <v>1</v>
      </c>
      <c r="AR31" s="5">
        <f t="shared" si="12"/>
        <v>0</v>
      </c>
      <c r="AS31" s="5">
        <f t="shared" si="13"/>
        <v>1</v>
      </c>
      <c r="AT31" s="5">
        <f t="shared" si="14"/>
        <v>1</v>
      </c>
    </row>
    <row r="32" spans="1:46" ht="26" x14ac:dyDescent="0.3">
      <c r="A32" s="30">
        <v>31</v>
      </c>
      <c r="B32" s="33" t="s">
        <v>43</v>
      </c>
      <c r="C32" s="30" t="s">
        <v>44</v>
      </c>
      <c r="D32" s="52">
        <v>43.949072039999997</v>
      </c>
      <c r="E32" s="52">
        <v>-71.735485980000007</v>
      </c>
      <c r="F32" s="53">
        <v>280494</v>
      </c>
      <c r="G32" s="53">
        <v>4869854</v>
      </c>
      <c r="H32" s="33">
        <v>529</v>
      </c>
      <c r="I32" s="30" t="s">
        <v>289</v>
      </c>
      <c r="J32" s="30"/>
      <c r="K32" s="33">
        <v>7</v>
      </c>
      <c r="L32" s="33">
        <v>10</v>
      </c>
      <c r="M32" s="35">
        <v>48</v>
      </c>
      <c r="N32" s="35" t="s">
        <v>296</v>
      </c>
      <c r="O32" s="33">
        <v>0</v>
      </c>
      <c r="P32" s="33">
        <v>0</v>
      </c>
      <c r="Q32" s="33">
        <v>6</v>
      </c>
      <c r="R32" s="33">
        <v>0</v>
      </c>
      <c r="S32" s="33">
        <v>0</v>
      </c>
      <c r="T32" s="33">
        <v>0</v>
      </c>
      <c r="U32" s="33">
        <v>10</v>
      </c>
      <c r="V32" s="33">
        <v>0</v>
      </c>
      <c r="W32" s="35">
        <v>22.5</v>
      </c>
      <c r="X32" s="35">
        <v>37.5</v>
      </c>
      <c r="Y32" s="33">
        <v>33</v>
      </c>
      <c r="Z32" s="33">
        <v>148</v>
      </c>
      <c r="AA32" s="30" t="s">
        <v>285</v>
      </c>
      <c r="AB32" s="17" t="str">
        <f t="shared" si="1"/>
        <v/>
      </c>
      <c r="AC32" s="17" t="str">
        <f t="shared" si="2"/>
        <v/>
      </c>
      <c r="AD32" s="17" t="str">
        <f t="shared" si="3"/>
        <v/>
      </c>
      <c r="AE32" s="17" t="str">
        <f t="shared" si="4"/>
        <v/>
      </c>
      <c r="AF32" s="17" t="str">
        <f t="shared" si="5"/>
        <v/>
      </c>
      <c r="AG32" s="17" t="str">
        <f t="shared" si="6"/>
        <v/>
      </c>
      <c r="AH32" s="17" t="str">
        <f t="shared" si="7"/>
        <v/>
      </c>
      <c r="AI32" s="17">
        <f t="shared" si="8"/>
        <v>1</v>
      </c>
      <c r="AJ32" s="17" t="str">
        <f t="shared" si="9"/>
        <v/>
      </c>
      <c r="AK32" s="36" t="s">
        <v>325</v>
      </c>
      <c r="AP32" s="5">
        <f t="shared" si="10"/>
        <v>0</v>
      </c>
      <c r="AQ32" s="5">
        <f t="shared" si="11"/>
        <v>1</v>
      </c>
      <c r="AR32" s="5">
        <f t="shared" si="12"/>
        <v>0</v>
      </c>
      <c r="AS32" s="5">
        <f t="shared" si="13"/>
        <v>1</v>
      </c>
      <c r="AT32" s="5">
        <f t="shared" si="14"/>
        <v>1</v>
      </c>
    </row>
    <row r="33" spans="1:46" x14ac:dyDescent="0.3">
      <c r="A33" s="30">
        <v>32</v>
      </c>
      <c r="B33" s="30" t="s">
        <v>45</v>
      </c>
      <c r="C33" s="30" t="s">
        <v>45</v>
      </c>
      <c r="D33" s="31">
        <v>43.939630020000003</v>
      </c>
      <c r="E33" s="31">
        <v>-71.735216600000001</v>
      </c>
      <c r="F33" s="32">
        <v>280481</v>
      </c>
      <c r="G33" s="32">
        <v>4868805</v>
      </c>
      <c r="H33" s="30">
        <v>524</v>
      </c>
      <c r="I33" s="30" t="s">
        <v>289</v>
      </c>
      <c r="J33" s="30"/>
      <c r="K33" s="30">
        <v>7</v>
      </c>
      <c r="L33" s="30">
        <v>10</v>
      </c>
      <c r="M33" s="34">
        <v>66.3</v>
      </c>
      <c r="N33" s="35" t="str">
        <f t="shared" si="0"/>
        <v>Typical</v>
      </c>
      <c r="O33" s="30">
        <v>0</v>
      </c>
      <c r="P33" s="30">
        <v>2</v>
      </c>
      <c r="Q33" s="30">
        <v>0</v>
      </c>
      <c r="R33" s="30">
        <v>0</v>
      </c>
      <c r="S33" s="30">
        <v>0</v>
      </c>
      <c r="T33" s="30">
        <v>0</v>
      </c>
      <c r="U33" s="30">
        <v>14</v>
      </c>
      <c r="V33" s="30">
        <v>0</v>
      </c>
      <c r="W33" s="30"/>
      <c r="X33" s="30"/>
      <c r="Y33" s="30"/>
      <c r="Z33" s="30"/>
      <c r="AA33" s="30" t="s">
        <v>285</v>
      </c>
      <c r="AB33" s="17" t="str">
        <f t="shared" si="1"/>
        <v/>
      </c>
      <c r="AC33" s="17" t="str">
        <f t="shared" si="2"/>
        <v/>
      </c>
      <c r="AD33" s="17" t="str">
        <f t="shared" si="3"/>
        <v/>
      </c>
      <c r="AE33" s="17" t="str">
        <f t="shared" si="4"/>
        <v/>
      </c>
      <c r="AF33" s="17" t="str">
        <f t="shared" si="5"/>
        <v/>
      </c>
      <c r="AG33" s="17" t="str">
        <f t="shared" si="6"/>
        <v/>
      </c>
      <c r="AH33" s="17">
        <f t="shared" si="7"/>
        <v>1</v>
      </c>
      <c r="AI33" s="17" t="str">
        <f t="shared" si="8"/>
        <v/>
      </c>
      <c r="AJ33" s="17" t="str">
        <f t="shared" si="9"/>
        <v/>
      </c>
      <c r="AK33" s="36" t="s">
        <v>326</v>
      </c>
      <c r="AP33" s="5">
        <f t="shared" si="10"/>
        <v>0</v>
      </c>
      <c r="AQ33" s="5">
        <f t="shared" si="11"/>
        <v>1</v>
      </c>
      <c r="AR33" s="5">
        <f t="shared" si="12"/>
        <v>0</v>
      </c>
      <c r="AS33" s="5">
        <f t="shared" si="13"/>
        <v>1</v>
      </c>
      <c r="AT33" s="5">
        <f t="shared" si="14"/>
        <v>1</v>
      </c>
    </row>
    <row r="34" spans="1:46" x14ac:dyDescent="0.3">
      <c r="A34" s="30">
        <v>33</v>
      </c>
      <c r="B34" s="30" t="s">
        <v>46</v>
      </c>
      <c r="C34" s="30" t="s">
        <v>46</v>
      </c>
      <c r="D34" s="31">
        <v>43.938199030235403</v>
      </c>
      <c r="E34" s="31">
        <v>-71.735035032033906</v>
      </c>
      <c r="F34" s="32">
        <v>280490</v>
      </c>
      <c r="G34" s="32">
        <v>4868646</v>
      </c>
      <c r="H34" s="30">
        <v>518</v>
      </c>
      <c r="I34" s="30" t="s">
        <v>285</v>
      </c>
      <c r="J34" s="30"/>
      <c r="K34" s="30">
        <v>7</v>
      </c>
      <c r="L34" s="30">
        <v>14</v>
      </c>
      <c r="M34" s="34">
        <v>55.3</v>
      </c>
      <c r="N34" s="35" t="s">
        <v>296</v>
      </c>
      <c r="O34" s="30">
        <v>0</v>
      </c>
      <c r="P34" s="30">
        <v>12</v>
      </c>
      <c r="Q34" s="30">
        <v>0</v>
      </c>
      <c r="R34" s="30">
        <v>0</v>
      </c>
      <c r="S34" s="30">
        <v>0</v>
      </c>
      <c r="T34" s="30">
        <v>0</v>
      </c>
      <c r="U34" s="30">
        <v>4</v>
      </c>
      <c r="V34" s="30">
        <v>0</v>
      </c>
      <c r="W34" s="34">
        <v>25</v>
      </c>
      <c r="X34" s="34">
        <v>35</v>
      </c>
      <c r="Y34" s="30">
        <v>26</v>
      </c>
      <c r="Z34" s="30">
        <v>136</v>
      </c>
      <c r="AA34" s="30" t="s">
        <v>289</v>
      </c>
      <c r="AB34" s="17">
        <f t="shared" si="1"/>
        <v>14</v>
      </c>
      <c r="AC34" s="17" t="str">
        <f t="shared" si="2"/>
        <v/>
      </c>
      <c r="AD34" s="17" t="str">
        <f t="shared" si="3"/>
        <v/>
      </c>
      <c r="AE34" s="17">
        <f t="shared" si="4"/>
        <v>1</v>
      </c>
      <c r="AF34" s="17" t="str">
        <f t="shared" si="5"/>
        <v/>
      </c>
      <c r="AG34" s="17" t="str">
        <f t="shared" si="6"/>
        <v/>
      </c>
      <c r="AH34" s="17" t="str">
        <f t="shared" si="7"/>
        <v/>
      </c>
      <c r="AI34" s="17" t="str">
        <f t="shared" si="8"/>
        <v/>
      </c>
      <c r="AJ34" s="17" t="str">
        <f t="shared" si="9"/>
        <v/>
      </c>
      <c r="AK34" s="36" t="s">
        <v>327</v>
      </c>
      <c r="AP34" s="5">
        <f t="shared" si="10"/>
        <v>1</v>
      </c>
      <c r="AQ34" s="5">
        <f t="shared" si="11"/>
        <v>0</v>
      </c>
      <c r="AR34" s="5">
        <f t="shared" si="12"/>
        <v>1</v>
      </c>
      <c r="AS34" s="5">
        <f t="shared" si="13"/>
        <v>0</v>
      </c>
      <c r="AT34" s="5">
        <f t="shared" si="14"/>
        <v>1</v>
      </c>
    </row>
    <row r="35" spans="1:46" ht="26" x14ac:dyDescent="0.3">
      <c r="A35" s="30">
        <v>34</v>
      </c>
      <c r="B35" s="30" t="s">
        <v>47</v>
      </c>
      <c r="C35" s="30" t="s">
        <v>47</v>
      </c>
      <c r="D35" s="31">
        <v>43.939768038689998</v>
      </c>
      <c r="E35" s="31">
        <v>-71.734881978481994</v>
      </c>
      <c r="F35" s="32">
        <v>280508</v>
      </c>
      <c r="G35" s="32">
        <v>4868819</v>
      </c>
      <c r="H35" s="30">
        <v>521</v>
      </c>
      <c r="I35" s="30" t="s">
        <v>289</v>
      </c>
      <c r="J35" s="30" t="s">
        <v>285</v>
      </c>
      <c r="K35" s="30">
        <v>7</v>
      </c>
      <c r="L35" s="30">
        <v>14</v>
      </c>
      <c r="M35" s="34">
        <v>63.5</v>
      </c>
      <c r="N35" s="35" t="str">
        <f t="shared" si="0"/>
        <v>Typical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16</v>
      </c>
      <c r="V35" s="30">
        <v>0</v>
      </c>
      <c r="W35" s="34">
        <v>27.5</v>
      </c>
      <c r="X35" s="34">
        <v>42.5</v>
      </c>
      <c r="Y35" s="30">
        <v>11</v>
      </c>
      <c r="Z35" s="30">
        <v>73</v>
      </c>
      <c r="AA35" s="30" t="s">
        <v>285</v>
      </c>
      <c r="AB35" s="17" t="str">
        <f t="shared" si="1"/>
        <v/>
      </c>
      <c r="AC35" s="17" t="str">
        <f t="shared" si="2"/>
        <v/>
      </c>
      <c r="AD35" s="17" t="str">
        <f t="shared" si="3"/>
        <v/>
      </c>
      <c r="AE35" s="17" t="str">
        <f t="shared" si="4"/>
        <v/>
      </c>
      <c r="AF35" s="17" t="str">
        <f t="shared" si="5"/>
        <v/>
      </c>
      <c r="AG35" s="17" t="str">
        <f t="shared" si="6"/>
        <v/>
      </c>
      <c r="AH35" s="17">
        <f t="shared" si="7"/>
        <v>1</v>
      </c>
      <c r="AI35" s="17" t="str">
        <f t="shared" si="8"/>
        <v/>
      </c>
      <c r="AJ35" s="17" t="str">
        <f t="shared" si="9"/>
        <v/>
      </c>
      <c r="AK35" s="36" t="s">
        <v>328</v>
      </c>
      <c r="AP35" s="5">
        <f t="shared" si="10"/>
        <v>0</v>
      </c>
      <c r="AQ35" s="5">
        <f t="shared" si="11"/>
        <v>1</v>
      </c>
      <c r="AR35" s="5">
        <f t="shared" si="12"/>
        <v>0</v>
      </c>
      <c r="AS35" s="5">
        <f t="shared" si="13"/>
        <v>1</v>
      </c>
      <c r="AT35" s="5">
        <f t="shared" si="14"/>
        <v>1</v>
      </c>
    </row>
    <row r="36" spans="1:46" x14ac:dyDescent="0.3">
      <c r="A36" s="30">
        <v>35</v>
      </c>
      <c r="B36" s="30" t="s">
        <v>48</v>
      </c>
      <c r="C36" s="30" t="s">
        <v>48</v>
      </c>
      <c r="D36" s="31">
        <v>43.939234027639003</v>
      </c>
      <c r="E36" s="31">
        <v>-71.734222993254605</v>
      </c>
      <c r="F36" s="32">
        <v>280559</v>
      </c>
      <c r="G36" s="32">
        <v>4868758</v>
      </c>
      <c r="H36" s="30">
        <v>510</v>
      </c>
      <c r="I36" s="30" t="s">
        <v>289</v>
      </c>
      <c r="J36" s="30" t="s">
        <v>285</v>
      </c>
      <c r="K36" s="30">
        <v>12</v>
      </c>
      <c r="L36" s="30">
        <v>21</v>
      </c>
      <c r="M36" s="34">
        <v>51.5</v>
      </c>
      <c r="N36" s="54" t="s">
        <v>296</v>
      </c>
      <c r="O36" s="30">
        <v>0</v>
      </c>
      <c r="P36" s="30">
        <v>8</v>
      </c>
      <c r="Q36" s="30">
        <v>0</v>
      </c>
      <c r="R36" s="30">
        <v>0</v>
      </c>
      <c r="S36" s="30">
        <v>0</v>
      </c>
      <c r="T36" s="30">
        <v>0</v>
      </c>
      <c r="U36" s="30">
        <v>8</v>
      </c>
      <c r="V36" s="30">
        <v>0</v>
      </c>
      <c r="W36" s="34">
        <v>42.5</v>
      </c>
      <c r="X36" s="34">
        <v>62.5</v>
      </c>
      <c r="Y36" s="30">
        <v>5</v>
      </c>
      <c r="Z36" s="30">
        <v>62</v>
      </c>
      <c r="AA36" s="30" t="s">
        <v>285</v>
      </c>
      <c r="AB36" s="17" t="str">
        <f t="shared" si="1"/>
        <v/>
      </c>
      <c r="AC36" s="17" t="str">
        <f t="shared" si="2"/>
        <v/>
      </c>
      <c r="AD36" s="17" t="str">
        <f t="shared" si="3"/>
        <v/>
      </c>
      <c r="AE36" s="17" t="str">
        <f t="shared" si="4"/>
        <v/>
      </c>
      <c r="AF36" s="17" t="str">
        <f t="shared" si="5"/>
        <v/>
      </c>
      <c r="AG36" s="17" t="str">
        <f t="shared" si="6"/>
        <v/>
      </c>
      <c r="AH36" s="17" t="str">
        <f t="shared" si="7"/>
        <v/>
      </c>
      <c r="AI36" s="17">
        <f t="shared" si="8"/>
        <v>1</v>
      </c>
      <c r="AJ36" s="17" t="str">
        <f t="shared" si="9"/>
        <v/>
      </c>
      <c r="AK36" s="36" t="s">
        <v>329</v>
      </c>
      <c r="AP36" s="5">
        <f t="shared" si="10"/>
        <v>0</v>
      </c>
      <c r="AQ36" s="5">
        <f t="shared" si="11"/>
        <v>1</v>
      </c>
      <c r="AR36" s="5">
        <f t="shared" si="12"/>
        <v>0</v>
      </c>
      <c r="AS36" s="5">
        <f t="shared" si="13"/>
        <v>1</v>
      </c>
      <c r="AT36" s="5">
        <f t="shared" si="14"/>
        <v>1</v>
      </c>
    </row>
    <row r="37" spans="1:46" x14ac:dyDescent="0.3">
      <c r="A37" s="30">
        <v>36</v>
      </c>
      <c r="B37" s="30" t="s">
        <v>49</v>
      </c>
      <c r="C37" s="30" t="s">
        <v>49</v>
      </c>
      <c r="D37" s="31">
        <v>43.937050960000001</v>
      </c>
      <c r="E37" s="31">
        <v>-71.733142990000005</v>
      </c>
      <c r="F37" s="32">
        <v>280638</v>
      </c>
      <c r="G37" s="32">
        <v>4868513</v>
      </c>
      <c r="H37" s="34">
        <v>482.66662600000001</v>
      </c>
      <c r="I37" s="30" t="s">
        <v>330</v>
      </c>
      <c r="J37" s="30"/>
      <c r="K37" s="30">
        <v>5</v>
      </c>
      <c r="L37" s="30">
        <v>13</v>
      </c>
      <c r="M37" s="34">
        <v>59.6</v>
      </c>
      <c r="N37" s="35" t="s">
        <v>286</v>
      </c>
      <c r="O37" s="30"/>
      <c r="P37" s="30"/>
      <c r="Q37" s="30"/>
      <c r="R37" s="30"/>
      <c r="S37" s="30"/>
      <c r="T37" s="30"/>
      <c r="U37" s="30"/>
      <c r="V37" s="30"/>
      <c r="W37" s="34">
        <v>22.5</v>
      </c>
      <c r="X37" s="34">
        <v>47.5</v>
      </c>
      <c r="Y37" s="30">
        <v>20</v>
      </c>
      <c r="Z37" s="30">
        <v>82</v>
      </c>
      <c r="AA37" s="30" t="s">
        <v>289</v>
      </c>
      <c r="AB37" s="17">
        <f t="shared" si="1"/>
        <v>13</v>
      </c>
      <c r="AC37" s="17" t="str">
        <f t="shared" si="2"/>
        <v/>
      </c>
      <c r="AD37" s="17" t="str">
        <f t="shared" si="3"/>
        <v/>
      </c>
      <c r="AE37" s="17" t="str">
        <f t="shared" si="4"/>
        <v/>
      </c>
      <c r="AF37" s="17">
        <f t="shared" si="5"/>
        <v>1</v>
      </c>
      <c r="AG37" s="17" t="str">
        <f t="shared" si="6"/>
        <v/>
      </c>
      <c r="AH37" s="17" t="str">
        <f t="shared" si="7"/>
        <v/>
      </c>
      <c r="AI37" s="17" t="str">
        <f t="shared" si="8"/>
        <v/>
      </c>
      <c r="AJ37" s="17" t="str">
        <f t="shared" si="9"/>
        <v/>
      </c>
      <c r="AK37" s="36" t="s">
        <v>331</v>
      </c>
      <c r="AP37" s="5">
        <f t="shared" si="10"/>
        <v>1</v>
      </c>
      <c r="AQ37" s="5">
        <f t="shared" si="11"/>
        <v>0</v>
      </c>
      <c r="AR37" s="5">
        <f t="shared" si="12"/>
        <v>1</v>
      </c>
      <c r="AS37" s="5">
        <f t="shared" si="13"/>
        <v>0</v>
      </c>
      <c r="AT37" s="5">
        <f t="shared" si="14"/>
        <v>1</v>
      </c>
    </row>
    <row r="38" spans="1:46" x14ac:dyDescent="0.3">
      <c r="A38" s="30">
        <v>37</v>
      </c>
      <c r="B38" s="30" t="s">
        <v>50</v>
      </c>
      <c r="C38" s="30" t="s">
        <v>50</v>
      </c>
      <c r="D38" s="31">
        <v>43.93808001</v>
      </c>
      <c r="E38" s="31">
        <v>-71.732984990000006</v>
      </c>
      <c r="F38" s="32">
        <v>280654</v>
      </c>
      <c r="G38" s="32">
        <v>4868627</v>
      </c>
      <c r="H38" s="34">
        <v>508.13736</v>
      </c>
      <c r="I38" s="30" t="s">
        <v>330</v>
      </c>
      <c r="J38" s="30"/>
      <c r="K38" s="30">
        <v>4</v>
      </c>
      <c r="L38" s="30">
        <v>10</v>
      </c>
      <c r="M38" s="34">
        <v>69.2</v>
      </c>
      <c r="N38" s="35" t="s">
        <v>286</v>
      </c>
      <c r="O38" s="30"/>
      <c r="P38" s="30"/>
      <c r="Q38" s="30"/>
      <c r="R38" s="30"/>
      <c r="S38" s="30"/>
      <c r="T38" s="30"/>
      <c r="U38" s="30"/>
      <c r="V38" s="30"/>
      <c r="W38" s="34">
        <v>17.5</v>
      </c>
      <c r="X38" s="34">
        <v>40</v>
      </c>
      <c r="Y38" s="30">
        <v>19</v>
      </c>
      <c r="Z38" s="30">
        <v>78</v>
      </c>
      <c r="AA38" s="30" t="s">
        <v>289</v>
      </c>
      <c r="AB38" s="17">
        <f t="shared" si="1"/>
        <v>10</v>
      </c>
      <c r="AC38" s="17" t="str">
        <f t="shared" si="2"/>
        <v/>
      </c>
      <c r="AD38" s="17" t="str">
        <f t="shared" si="3"/>
        <v/>
      </c>
      <c r="AE38" s="17" t="str">
        <f t="shared" si="4"/>
        <v/>
      </c>
      <c r="AF38" s="17">
        <f t="shared" si="5"/>
        <v>1</v>
      </c>
      <c r="AG38" s="17" t="str">
        <f t="shared" si="6"/>
        <v/>
      </c>
      <c r="AH38" s="17" t="str">
        <f t="shared" si="7"/>
        <v/>
      </c>
      <c r="AI38" s="17" t="str">
        <f t="shared" si="8"/>
        <v/>
      </c>
      <c r="AJ38" s="17" t="str">
        <f t="shared" si="9"/>
        <v/>
      </c>
      <c r="AK38" s="36" t="s">
        <v>332</v>
      </c>
      <c r="AP38" s="5">
        <f t="shared" si="10"/>
        <v>1</v>
      </c>
      <c r="AQ38" s="5">
        <f t="shared" si="11"/>
        <v>0</v>
      </c>
      <c r="AR38" s="5">
        <f t="shared" si="12"/>
        <v>1</v>
      </c>
      <c r="AS38" s="5">
        <f t="shared" si="13"/>
        <v>0</v>
      </c>
      <c r="AT38" s="5">
        <f t="shared" si="14"/>
        <v>1</v>
      </c>
    </row>
    <row r="39" spans="1:46" ht="26" x14ac:dyDescent="0.3">
      <c r="A39" s="30">
        <v>38</v>
      </c>
      <c r="B39" s="30" t="s">
        <v>51</v>
      </c>
      <c r="C39" s="30" t="s">
        <v>51</v>
      </c>
      <c r="D39" s="31">
        <v>43.939437037333803</v>
      </c>
      <c r="E39" s="31">
        <v>-71.732777031138497</v>
      </c>
      <c r="F39" s="32">
        <v>280676</v>
      </c>
      <c r="G39" s="32">
        <v>4868777</v>
      </c>
      <c r="H39" s="30">
        <v>482</v>
      </c>
      <c r="I39" s="30" t="s">
        <v>289</v>
      </c>
      <c r="J39" s="30"/>
      <c r="K39" s="30">
        <v>5</v>
      </c>
      <c r="L39" s="30">
        <v>6</v>
      </c>
      <c r="M39" s="34">
        <v>64.400000000000006</v>
      </c>
      <c r="N39" s="35" t="str">
        <f t="shared" si="0"/>
        <v>Bh</v>
      </c>
      <c r="O39" s="30">
        <v>12</v>
      </c>
      <c r="P39" s="30">
        <v>3</v>
      </c>
      <c r="Q39" s="30">
        <v>0</v>
      </c>
      <c r="R39" s="30">
        <v>0</v>
      </c>
      <c r="S39" s="30">
        <v>1</v>
      </c>
      <c r="T39" s="30">
        <v>0</v>
      </c>
      <c r="U39" s="30">
        <v>0</v>
      </c>
      <c r="V39" s="30">
        <v>0</v>
      </c>
      <c r="W39" s="34">
        <v>12.5</v>
      </c>
      <c r="X39" s="34">
        <v>52.5</v>
      </c>
      <c r="Y39" s="30">
        <v>7</v>
      </c>
      <c r="Z39" s="30">
        <v>131</v>
      </c>
      <c r="AA39" s="30" t="s">
        <v>285</v>
      </c>
      <c r="AB39" s="17" t="str">
        <f t="shared" si="1"/>
        <v/>
      </c>
      <c r="AC39" s="17" t="str">
        <f t="shared" si="2"/>
        <v/>
      </c>
      <c r="AD39" s="17" t="str">
        <f t="shared" si="3"/>
        <v/>
      </c>
      <c r="AE39" s="17" t="str">
        <f t="shared" si="4"/>
        <v/>
      </c>
      <c r="AF39" s="17" t="str">
        <f t="shared" si="5"/>
        <v/>
      </c>
      <c r="AG39" s="17">
        <f t="shared" si="6"/>
        <v>1</v>
      </c>
      <c r="AH39" s="17" t="str">
        <f t="shared" si="7"/>
        <v/>
      </c>
      <c r="AI39" s="17" t="str">
        <f t="shared" si="8"/>
        <v/>
      </c>
      <c r="AJ39" s="17" t="str">
        <f t="shared" si="9"/>
        <v/>
      </c>
      <c r="AK39" s="36" t="s">
        <v>333</v>
      </c>
      <c r="AP39" s="5">
        <f t="shared" si="10"/>
        <v>0</v>
      </c>
      <c r="AQ39" s="5">
        <f t="shared" si="11"/>
        <v>1</v>
      </c>
      <c r="AR39" s="5">
        <f t="shared" si="12"/>
        <v>0</v>
      </c>
      <c r="AS39" s="5">
        <f t="shared" si="13"/>
        <v>1</v>
      </c>
      <c r="AT39" s="5">
        <f t="shared" si="14"/>
        <v>1</v>
      </c>
    </row>
    <row r="40" spans="1:46" x14ac:dyDescent="0.3">
      <c r="A40" s="30">
        <v>39</v>
      </c>
      <c r="B40" s="30" t="s">
        <v>52</v>
      </c>
      <c r="C40" s="30" t="s">
        <v>52</v>
      </c>
      <c r="D40" s="31">
        <v>43.94431024</v>
      </c>
      <c r="E40" s="31">
        <v>-71.731892509999994</v>
      </c>
      <c r="F40" s="32">
        <v>280765</v>
      </c>
      <c r="G40" s="32">
        <v>4869316</v>
      </c>
      <c r="H40" s="30">
        <v>513</v>
      </c>
      <c r="I40" s="30" t="s">
        <v>289</v>
      </c>
      <c r="J40" s="30" t="s">
        <v>289</v>
      </c>
      <c r="K40" s="30">
        <v>9</v>
      </c>
      <c r="L40" s="30">
        <v>15</v>
      </c>
      <c r="M40" s="34">
        <v>37.200000000000003</v>
      </c>
      <c r="N40" s="35" t="str">
        <f t="shared" si="0"/>
        <v>Bh</v>
      </c>
      <c r="O40" s="30">
        <v>16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/>
      <c r="X40" s="30"/>
      <c r="Y40" s="30"/>
      <c r="Z40" s="30"/>
      <c r="AA40" s="30" t="s">
        <v>285</v>
      </c>
      <c r="AB40" s="17" t="str">
        <f t="shared" si="1"/>
        <v/>
      </c>
      <c r="AC40" s="17" t="str">
        <f t="shared" si="2"/>
        <v/>
      </c>
      <c r="AD40" s="17" t="str">
        <f t="shared" si="3"/>
        <v/>
      </c>
      <c r="AE40" s="17" t="str">
        <f t="shared" si="4"/>
        <v/>
      </c>
      <c r="AF40" s="17" t="str">
        <f t="shared" si="5"/>
        <v/>
      </c>
      <c r="AG40" s="17">
        <f t="shared" si="6"/>
        <v>1</v>
      </c>
      <c r="AH40" s="17" t="str">
        <f t="shared" si="7"/>
        <v/>
      </c>
      <c r="AI40" s="17" t="str">
        <f t="shared" si="8"/>
        <v/>
      </c>
      <c r="AJ40" s="17" t="str">
        <f t="shared" si="9"/>
        <v/>
      </c>
      <c r="AK40" s="36" t="s">
        <v>334</v>
      </c>
      <c r="AP40" s="5">
        <f t="shared" si="10"/>
        <v>0</v>
      </c>
      <c r="AQ40" s="5">
        <f t="shared" si="11"/>
        <v>1</v>
      </c>
      <c r="AR40" s="5">
        <f t="shared" si="12"/>
        <v>0</v>
      </c>
      <c r="AS40" s="5">
        <f t="shared" si="13"/>
        <v>1</v>
      </c>
      <c r="AT40" s="5">
        <f t="shared" si="14"/>
        <v>1</v>
      </c>
    </row>
    <row r="41" spans="1:46" ht="26" x14ac:dyDescent="0.3">
      <c r="A41" s="30">
        <v>40</v>
      </c>
      <c r="B41" s="30" t="s">
        <v>53</v>
      </c>
      <c r="C41" s="30" t="s">
        <v>53</v>
      </c>
      <c r="D41" s="31">
        <v>43.945708379999999</v>
      </c>
      <c r="E41" s="31">
        <v>-71.731782140000007</v>
      </c>
      <c r="F41" s="32">
        <v>280779</v>
      </c>
      <c r="G41" s="32">
        <v>4869471</v>
      </c>
      <c r="H41" s="30">
        <v>509</v>
      </c>
      <c r="I41" s="30" t="s">
        <v>289</v>
      </c>
      <c r="J41" s="30"/>
      <c r="K41" s="30">
        <v>4</v>
      </c>
      <c r="L41" s="30">
        <v>6</v>
      </c>
      <c r="M41" s="34">
        <v>59.1</v>
      </c>
      <c r="N41" s="35" t="s">
        <v>258</v>
      </c>
      <c r="O41" s="30">
        <v>1</v>
      </c>
      <c r="P41" s="30">
        <v>12</v>
      </c>
      <c r="Q41" s="30">
        <v>0</v>
      </c>
      <c r="R41" s="30">
        <v>0</v>
      </c>
      <c r="S41" s="30">
        <v>0</v>
      </c>
      <c r="T41" s="30">
        <v>0</v>
      </c>
      <c r="U41" s="30">
        <v>3</v>
      </c>
      <c r="V41" s="30">
        <v>0</v>
      </c>
      <c r="W41" s="30"/>
      <c r="X41" s="30"/>
      <c r="Y41" s="30"/>
      <c r="Z41" s="30"/>
      <c r="AA41" s="30" t="s">
        <v>285</v>
      </c>
      <c r="AB41" s="17" t="str">
        <f t="shared" si="1"/>
        <v/>
      </c>
      <c r="AC41" s="17" t="str">
        <f t="shared" si="2"/>
        <v/>
      </c>
      <c r="AD41" s="17" t="str">
        <f t="shared" si="3"/>
        <v/>
      </c>
      <c r="AE41" s="17" t="str">
        <f t="shared" si="4"/>
        <v/>
      </c>
      <c r="AF41" s="17" t="str">
        <f t="shared" si="5"/>
        <v/>
      </c>
      <c r="AG41" s="17">
        <f t="shared" si="6"/>
        <v>1</v>
      </c>
      <c r="AH41" s="17" t="str">
        <f t="shared" si="7"/>
        <v/>
      </c>
      <c r="AI41" s="17" t="str">
        <f t="shared" si="8"/>
        <v/>
      </c>
      <c r="AJ41" s="17" t="str">
        <f t="shared" si="9"/>
        <v/>
      </c>
      <c r="AK41" s="36" t="s">
        <v>335</v>
      </c>
      <c r="AP41" s="5">
        <f t="shared" si="10"/>
        <v>0</v>
      </c>
      <c r="AQ41" s="5">
        <f t="shared" si="11"/>
        <v>1</v>
      </c>
      <c r="AR41" s="5">
        <f t="shared" si="12"/>
        <v>0</v>
      </c>
      <c r="AS41" s="5">
        <f t="shared" si="13"/>
        <v>1</v>
      </c>
      <c r="AT41" s="5">
        <f t="shared" si="14"/>
        <v>1</v>
      </c>
    </row>
    <row r="42" spans="1:46" s="61" customFormat="1" ht="52" x14ac:dyDescent="0.3">
      <c r="A42" s="55">
        <v>41</v>
      </c>
      <c r="B42" s="56" t="s">
        <v>54</v>
      </c>
      <c r="C42" s="55" t="s">
        <v>54</v>
      </c>
      <c r="D42" s="57">
        <v>43.943150000000003</v>
      </c>
      <c r="E42" s="57">
        <v>-71.729290000000006</v>
      </c>
      <c r="F42" s="58">
        <v>280970</v>
      </c>
      <c r="G42" s="58">
        <v>4869180</v>
      </c>
      <c r="H42" s="56">
        <v>504</v>
      </c>
      <c r="I42" s="55" t="s">
        <v>285</v>
      </c>
      <c r="J42" s="55" t="s">
        <v>285</v>
      </c>
      <c r="K42" s="56">
        <v>5</v>
      </c>
      <c r="L42" s="56">
        <v>6</v>
      </c>
      <c r="M42" s="59">
        <v>57.2</v>
      </c>
      <c r="N42" s="59" t="s">
        <v>286</v>
      </c>
      <c r="O42" s="56"/>
      <c r="P42" s="56"/>
      <c r="Q42" s="56"/>
      <c r="R42" s="56"/>
      <c r="S42" s="56"/>
      <c r="T42" s="56"/>
      <c r="U42" s="56"/>
      <c r="V42" s="56"/>
      <c r="W42" s="59">
        <v>10</v>
      </c>
      <c r="X42" s="59">
        <v>37.5</v>
      </c>
      <c r="Y42" s="56">
        <v>19</v>
      </c>
      <c r="Z42" s="56">
        <v>130</v>
      </c>
      <c r="AA42" s="55" t="s">
        <v>289</v>
      </c>
      <c r="AB42" s="56">
        <f t="shared" si="1"/>
        <v>6</v>
      </c>
      <c r="AC42" s="56" t="str">
        <f t="shared" si="2"/>
        <v/>
      </c>
      <c r="AD42" s="56" t="str">
        <f t="shared" si="3"/>
        <v/>
      </c>
      <c r="AE42" s="56" t="str">
        <f t="shared" si="4"/>
        <v/>
      </c>
      <c r="AF42" s="56">
        <f t="shared" si="5"/>
        <v>1</v>
      </c>
      <c r="AG42" s="56" t="str">
        <f t="shared" si="6"/>
        <v/>
      </c>
      <c r="AH42" s="56" t="str">
        <f t="shared" si="7"/>
        <v/>
      </c>
      <c r="AI42" s="56" t="str">
        <f t="shared" si="8"/>
        <v/>
      </c>
      <c r="AJ42" s="56" t="str">
        <f t="shared" si="9"/>
        <v/>
      </c>
      <c r="AK42" s="60" t="s">
        <v>336</v>
      </c>
      <c r="AP42" s="62">
        <f t="shared" si="10"/>
        <v>1</v>
      </c>
      <c r="AQ42" s="62">
        <f t="shared" si="11"/>
        <v>0</v>
      </c>
      <c r="AR42" s="5">
        <f t="shared" si="12"/>
        <v>1</v>
      </c>
      <c r="AS42" s="5">
        <f t="shared" si="13"/>
        <v>0</v>
      </c>
      <c r="AT42" s="5">
        <f t="shared" si="14"/>
        <v>1</v>
      </c>
    </row>
    <row r="43" spans="1:46" s="61" customFormat="1" ht="26" x14ac:dyDescent="0.3">
      <c r="A43" s="55">
        <v>42</v>
      </c>
      <c r="B43" s="56" t="s">
        <v>55</v>
      </c>
      <c r="C43" s="55" t="s">
        <v>55</v>
      </c>
      <c r="D43" s="57">
        <v>43.942799999999998</v>
      </c>
      <c r="E43" s="57">
        <v>-71.727369999999993</v>
      </c>
      <c r="F43" s="58">
        <v>281122</v>
      </c>
      <c r="G43" s="58">
        <v>4869136</v>
      </c>
      <c r="H43" s="56">
        <v>477</v>
      </c>
      <c r="I43" s="55" t="s">
        <v>285</v>
      </c>
      <c r="J43" s="55" t="s">
        <v>285</v>
      </c>
      <c r="K43" s="56">
        <v>4</v>
      </c>
      <c r="L43" s="56">
        <v>9</v>
      </c>
      <c r="M43" s="59">
        <v>49.4</v>
      </c>
      <c r="N43" s="59" t="s">
        <v>286</v>
      </c>
      <c r="O43" s="56"/>
      <c r="P43" s="56"/>
      <c r="Q43" s="56"/>
      <c r="R43" s="56"/>
      <c r="S43" s="56"/>
      <c r="T43" s="56"/>
      <c r="U43" s="56"/>
      <c r="V43" s="56"/>
      <c r="W43" s="59">
        <v>15</v>
      </c>
      <c r="X43" s="59">
        <v>27.5</v>
      </c>
      <c r="Y43" s="56">
        <v>14</v>
      </c>
      <c r="Z43" s="56">
        <v>115</v>
      </c>
      <c r="AA43" s="55" t="s">
        <v>285</v>
      </c>
      <c r="AB43" s="56" t="str">
        <f t="shared" si="1"/>
        <v/>
      </c>
      <c r="AC43" s="56" t="str">
        <f t="shared" si="2"/>
        <v/>
      </c>
      <c r="AD43" s="56" t="str">
        <f t="shared" si="3"/>
        <v/>
      </c>
      <c r="AE43" s="56" t="str">
        <f t="shared" si="4"/>
        <v/>
      </c>
      <c r="AF43" s="56" t="str">
        <f t="shared" si="5"/>
        <v/>
      </c>
      <c r="AG43" s="56" t="str">
        <f t="shared" si="6"/>
        <v/>
      </c>
      <c r="AH43" s="56" t="str">
        <f t="shared" si="7"/>
        <v/>
      </c>
      <c r="AI43" s="56" t="str">
        <f t="shared" si="8"/>
        <v/>
      </c>
      <c r="AJ43" s="56">
        <f t="shared" si="9"/>
        <v>1</v>
      </c>
      <c r="AK43" s="60" t="s">
        <v>337</v>
      </c>
      <c r="AP43" s="62">
        <f t="shared" si="10"/>
        <v>0</v>
      </c>
      <c r="AQ43" s="62">
        <f t="shared" si="11"/>
        <v>1</v>
      </c>
      <c r="AR43" s="5">
        <f t="shared" si="12"/>
        <v>0</v>
      </c>
      <c r="AS43" s="5">
        <f t="shared" si="13"/>
        <v>1</v>
      </c>
      <c r="AT43" s="5">
        <f t="shared" si="14"/>
        <v>1</v>
      </c>
    </row>
    <row r="44" spans="1:46" s="61" customFormat="1" x14ac:dyDescent="0.3">
      <c r="A44" s="55">
        <v>43</v>
      </c>
      <c r="B44" s="55" t="s">
        <v>56</v>
      </c>
      <c r="C44" s="55" t="s">
        <v>57</v>
      </c>
      <c r="D44" s="63">
        <v>43.947405959999998</v>
      </c>
      <c r="E44" s="63">
        <v>-71.725517969999999</v>
      </c>
      <c r="F44" s="64">
        <v>281288</v>
      </c>
      <c r="G44" s="64">
        <v>4869643</v>
      </c>
      <c r="H44" s="55">
        <v>420</v>
      </c>
      <c r="I44" s="55" t="s">
        <v>285</v>
      </c>
      <c r="J44" s="55"/>
      <c r="K44" s="56">
        <v>8</v>
      </c>
      <c r="L44" s="56">
        <v>12</v>
      </c>
      <c r="M44" s="59">
        <v>53.4</v>
      </c>
      <c r="N44" s="59" t="str">
        <f t="shared" si="0"/>
        <v>Typical</v>
      </c>
      <c r="O44" s="55">
        <v>2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14</v>
      </c>
      <c r="V44" s="55">
        <v>0</v>
      </c>
      <c r="W44" s="59">
        <v>25</v>
      </c>
      <c r="X44" s="59">
        <v>42.5</v>
      </c>
      <c r="Y44" s="56">
        <v>26</v>
      </c>
      <c r="Z44" s="56">
        <v>157</v>
      </c>
      <c r="AA44" s="55" t="s">
        <v>289</v>
      </c>
      <c r="AB44" s="56">
        <f t="shared" si="1"/>
        <v>12</v>
      </c>
      <c r="AC44" s="56" t="str">
        <f t="shared" si="2"/>
        <v/>
      </c>
      <c r="AD44" s="56">
        <f t="shared" si="3"/>
        <v>1</v>
      </c>
      <c r="AE44" s="56" t="str">
        <f t="shared" si="4"/>
        <v/>
      </c>
      <c r="AF44" s="56" t="str">
        <f t="shared" si="5"/>
        <v/>
      </c>
      <c r="AG44" s="56" t="str">
        <f t="shared" si="6"/>
        <v/>
      </c>
      <c r="AH44" s="56" t="str">
        <f t="shared" si="7"/>
        <v/>
      </c>
      <c r="AI44" s="56" t="str">
        <f t="shared" si="8"/>
        <v/>
      </c>
      <c r="AJ44" s="56" t="str">
        <f t="shared" si="9"/>
        <v/>
      </c>
      <c r="AK44" s="60" t="s">
        <v>338</v>
      </c>
      <c r="AP44" s="62">
        <f t="shared" si="10"/>
        <v>1</v>
      </c>
      <c r="AQ44" s="62">
        <f t="shared" si="11"/>
        <v>0</v>
      </c>
      <c r="AR44" s="5">
        <f t="shared" si="12"/>
        <v>1</v>
      </c>
      <c r="AS44" s="5">
        <f t="shared" si="13"/>
        <v>0</v>
      </c>
      <c r="AT44" s="5">
        <f t="shared" si="14"/>
        <v>1</v>
      </c>
    </row>
    <row r="45" spans="1:46" s="61" customFormat="1" x14ac:dyDescent="0.3">
      <c r="A45" s="55">
        <v>44</v>
      </c>
      <c r="B45" s="55" t="s">
        <v>58</v>
      </c>
      <c r="C45" s="55" t="s">
        <v>59</v>
      </c>
      <c r="D45" s="63">
        <v>43.946910010000003</v>
      </c>
      <c r="E45" s="63">
        <v>-71.725435989999994</v>
      </c>
      <c r="F45" s="64">
        <v>281293</v>
      </c>
      <c r="G45" s="64">
        <v>4869588</v>
      </c>
      <c r="H45" s="55">
        <v>414</v>
      </c>
      <c r="I45" s="55" t="s">
        <v>285</v>
      </c>
      <c r="J45" s="55" t="s">
        <v>285</v>
      </c>
      <c r="K45" s="56">
        <v>4</v>
      </c>
      <c r="L45" s="56">
        <v>9</v>
      </c>
      <c r="M45" s="59">
        <v>55.9</v>
      </c>
      <c r="N45" s="59" t="str">
        <f t="shared" si="0"/>
        <v>Typical</v>
      </c>
      <c r="O45" s="55">
        <v>2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14</v>
      </c>
      <c r="V45" s="55">
        <v>0</v>
      </c>
      <c r="W45" s="59">
        <v>10</v>
      </c>
      <c r="X45" s="59">
        <v>22.5</v>
      </c>
      <c r="Y45" s="56">
        <v>28</v>
      </c>
      <c r="Z45" s="56">
        <v>164</v>
      </c>
      <c r="AA45" s="55" t="s">
        <v>285</v>
      </c>
      <c r="AB45" s="56" t="str">
        <f t="shared" si="1"/>
        <v/>
      </c>
      <c r="AC45" s="56" t="str">
        <f t="shared" si="2"/>
        <v/>
      </c>
      <c r="AD45" s="56" t="str">
        <f t="shared" si="3"/>
        <v/>
      </c>
      <c r="AE45" s="56" t="str">
        <f t="shared" si="4"/>
        <v/>
      </c>
      <c r="AF45" s="56" t="str">
        <f t="shared" si="5"/>
        <v/>
      </c>
      <c r="AG45" s="56" t="str">
        <f t="shared" si="6"/>
        <v/>
      </c>
      <c r="AH45" s="56">
        <f t="shared" si="7"/>
        <v>1</v>
      </c>
      <c r="AI45" s="56" t="str">
        <f t="shared" si="8"/>
        <v/>
      </c>
      <c r="AJ45" s="56" t="str">
        <f t="shared" si="9"/>
        <v/>
      </c>
      <c r="AK45" s="60" t="s">
        <v>339</v>
      </c>
      <c r="AP45" s="62">
        <f t="shared" si="10"/>
        <v>0</v>
      </c>
      <c r="AQ45" s="62">
        <f t="shared" si="11"/>
        <v>1</v>
      </c>
      <c r="AR45" s="5">
        <f t="shared" si="12"/>
        <v>0</v>
      </c>
      <c r="AS45" s="5">
        <f t="shared" si="13"/>
        <v>1</v>
      </c>
      <c r="AT45" s="5">
        <f t="shared" si="14"/>
        <v>1</v>
      </c>
    </row>
    <row r="46" spans="1:46" s="61" customFormat="1" ht="39" x14ac:dyDescent="0.3">
      <c r="A46" s="55">
        <v>45</v>
      </c>
      <c r="B46" s="55" t="s">
        <v>60</v>
      </c>
      <c r="C46" s="55" t="s">
        <v>61</v>
      </c>
      <c r="D46" s="63">
        <v>43.946627030000002</v>
      </c>
      <c r="E46" s="63">
        <v>-71.725245970000003</v>
      </c>
      <c r="F46" s="64">
        <v>281307</v>
      </c>
      <c r="G46" s="64">
        <v>4869556</v>
      </c>
      <c r="H46" s="55">
        <v>402</v>
      </c>
      <c r="I46" s="55" t="s">
        <v>285</v>
      </c>
      <c r="J46" s="55" t="s">
        <v>285</v>
      </c>
      <c r="K46" s="56">
        <v>6</v>
      </c>
      <c r="L46" s="56">
        <v>8</v>
      </c>
      <c r="M46" s="59">
        <v>36.799999999999997</v>
      </c>
      <c r="N46" s="59" t="s">
        <v>296</v>
      </c>
      <c r="O46" s="55">
        <v>10</v>
      </c>
      <c r="P46" s="55">
        <v>0</v>
      </c>
      <c r="Q46" s="55">
        <v>1</v>
      </c>
      <c r="R46" s="55">
        <v>0</v>
      </c>
      <c r="S46" s="55">
        <v>0</v>
      </c>
      <c r="T46" s="55">
        <v>0</v>
      </c>
      <c r="U46" s="55">
        <v>5</v>
      </c>
      <c r="V46" s="55">
        <v>0</v>
      </c>
      <c r="W46" s="59">
        <v>17.5</v>
      </c>
      <c r="X46" s="59">
        <v>32.5</v>
      </c>
      <c r="Y46" s="56">
        <v>20</v>
      </c>
      <c r="Z46" s="56">
        <v>157</v>
      </c>
      <c r="AA46" s="55" t="s">
        <v>289</v>
      </c>
      <c r="AB46" s="56">
        <f t="shared" si="1"/>
        <v>8</v>
      </c>
      <c r="AC46" s="56" t="str">
        <f t="shared" si="2"/>
        <v/>
      </c>
      <c r="AD46" s="56" t="str">
        <f t="shared" si="3"/>
        <v/>
      </c>
      <c r="AE46" s="56">
        <f t="shared" si="4"/>
        <v>1</v>
      </c>
      <c r="AF46" s="56" t="str">
        <f t="shared" si="5"/>
        <v/>
      </c>
      <c r="AG46" s="56" t="str">
        <f t="shared" si="6"/>
        <v/>
      </c>
      <c r="AH46" s="56" t="str">
        <f t="shared" si="7"/>
        <v/>
      </c>
      <c r="AI46" s="56" t="str">
        <f t="shared" si="8"/>
        <v/>
      </c>
      <c r="AJ46" s="56" t="str">
        <f t="shared" si="9"/>
        <v/>
      </c>
      <c r="AK46" s="60" t="s">
        <v>340</v>
      </c>
      <c r="AP46" s="62">
        <f t="shared" si="10"/>
        <v>1</v>
      </c>
      <c r="AQ46" s="62">
        <f t="shared" si="11"/>
        <v>0</v>
      </c>
      <c r="AR46" s="5">
        <f t="shared" si="12"/>
        <v>1</v>
      </c>
      <c r="AS46" s="5">
        <f t="shared" si="13"/>
        <v>0</v>
      </c>
      <c r="AT46" s="5">
        <f t="shared" si="14"/>
        <v>1</v>
      </c>
    </row>
    <row r="47" spans="1:46" x14ac:dyDescent="0.3">
      <c r="A47" s="4">
        <v>46</v>
      </c>
      <c r="B47" s="4" t="s">
        <v>62</v>
      </c>
      <c r="C47" s="4" t="s">
        <v>62</v>
      </c>
      <c r="D47" s="27">
        <v>43.948497036471899</v>
      </c>
      <c r="E47" s="27">
        <v>-71.721276976168099</v>
      </c>
      <c r="F47" s="28">
        <v>281632</v>
      </c>
      <c r="G47" s="28">
        <v>4869753</v>
      </c>
      <c r="H47" s="4">
        <v>415</v>
      </c>
      <c r="I47" s="4" t="s">
        <v>285</v>
      </c>
      <c r="J47" s="4"/>
      <c r="K47" s="4">
        <v>8</v>
      </c>
      <c r="L47" s="4">
        <v>15</v>
      </c>
      <c r="M47" s="29">
        <v>53.1</v>
      </c>
      <c r="N47" s="20" t="s">
        <v>296</v>
      </c>
      <c r="O47" s="4">
        <v>6</v>
      </c>
      <c r="P47" s="4">
        <v>4</v>
      </c>
      <c r="Q47" s="4">
        <v>2</v>
      </c>
      <c r="R47" s="4">
        <v>0</v>
      </c>
      <c r="S47" s="4">
        <v>0</v>
      </c>
      <c r="T47" s="4">
        <v>0</v>
      </c>
      <c r="U47" s="4">
        <v>4</v>
      </c>
      <c r="V47" s="4">
        <v>0</v>
      </c>
      <c r="W47" s="29">
        <v>30</v>
      </c>
      <c r="X47" s="29">
        <v>52.5</v>
      </c>
      <c r="Y47" s="4">
        <v>26</v>
      </c>
      <c r="Z47" s="4">
        <v>146</v>
      </c>
      <c r="AA47" s="4" t="s">
        <v>289</v>
      </c>
      <c r="AB47" s="17">
        <f t="shared" si="1"/>
        <v>15</v>
      </c>
      <c r="AC47" s="17" t="str">
        <f t="shared" si="2"/>
        <v/>
      </c>
      <c r="AD47" s="17" t="str">
        <f t="shared" si="3"/>
        <v/>
      </c>
      <c r="AE47" s="17">
        <f t="shared" si="4"/>
        <v>1</v>
      </c>
      <c r="AF47" s="17" t="str">
        <f t="shared" si="5"/>
        <v/>
      </c>
      <c r="AG47" s="17" t="str">
        <f t="shared" si="6"/>
        <v/>
      </c>
      <c r="AH47" s="17" t="str">
        <f t="shared" si="7"/>
        <v/>
      </c>
      <c r="AI47" s="17" t="str">
        <f t="shared" si="8"/>
        <v/>
      </c>
      <c r="AJ47" s="17" t="str">
        <f t="shared" si="9"/>
        <v/>
      </c>
      <c r="AK47" s="21" t="s">
        <v>341</v>
      </c>
      <c r="AP47" s="5">
        <f t="shared" si="10"/>
        <v>1</v>
      </c>
      <c r="AQ47" s="5">
        <f t="shared" si="11"/>
        <v>0</v>
      </c>
      <c r="AR47" s="5">
        <f t="shared" si="12"/>
        <v>1</v>
      </c>
      <c r="AS47" s="5">
        <f t="shared" si="13"/>
        <v>0</v>
      </c>
      <c r="AT47" s="5">
        <f t="shared" si="14"/>
        <v>1</v>
      </c>
    </row>
    <row r="48" spans="1:46" x14ac:dyDescent="0.3">
      <c r="A48" s="4">
        <v>47</v>
      </c>
      <c r="B48" s="4" t="s">
        <v>63</v>
      </c>
      <c r="C48" s="4" t="s">
        <v>63</v>
      </c>
      <c r="D48" s="27">
        <v>43.9477300085127</v>
      </c>
      <c r="E48" s="27">
        <v>-71.720184981822896</v>
      </c>
      <c r="F48" s="28">
        <v>281717</v>
      </c>
      <c r="G48" s="28">
        <v>4869665</v>
      </c>
      <c r="H48" s="4">
        <v>393</v>
      </c>
      <c r="I48" s="4" t="s">
        <v>285</v>
      </c>
      <c r="J48" s="4"/>
      <c r="K48" s="4">
        <v>8</v>
      </c>
      <c r="L48" s="4">
        <v>11</v>
      </c>
      <c r="M48" s="29">
        <v>50.6</v>
      </c>
      <c r="N48" s="20" t="s">
        <v>296</v>
      </c>
      <c r="O48" s="4">
        <v>0</v>
      </c>
      <c r="P48" s="4">
        <v>0</v>
      </c>
      <c r="Q48" s="4">
        <v>9</v>
      </c>
      <c r="R48" s="4">
        <v>0</v>
      </c>
      <c r="S48" s="4">
        <v>0</v>
      </c>
      <c r="T48" s="4">
        <v>0</v>
      </c>
      <c r="U48" s="4">
        <v>7</v>
      </c>
      <c r="V48" s="4">
        <v>0</v>
      </c>
      <c r="W48" s="29">
        <v>20</v>
      </c>
      <c r="X48" s="29">
        <v>32.5</v>
      </c>
      <c r="Y48" s="4">
        <v>15</v>
      </c>
      <c r="Z48" s="4">
        <v>172</v>
      </c>
      <c r="AA48" s="4"/>
      <c r="AB48" s="17" t="str">
        <f t="shared" si="1"/>
        <v/>
      </c>
      <c r="AC48" s="17" t="str">
        <f t="shared" si="2"/>
        <v/>
      </c>
      <c r="AD48" s="17" t="str">
        <f t="shared" si="3"/>
        <v/>
      </c>
      <c r="AE48" s="17" t="str">
        <f t="shared" si="4"/>
        <v/>
      </c>
      <c r="AF48" s="17" t="str">
        <f t="shared" si="5"/>
        <v/>
      </c>
      <c r="AG48" s="17" t="str">
        <f t="shared" si="6"/>
        <v/>
      </c>
      <c r="AH48" s="17" t="str">
        <f t="shared" si="7"/>
        <v/>
      </c>
      <c r="AI48" s="17">
        <f t="shared" si="8"/>
        <v>1</v>
      </c>
      <c r="AJ48" s="17" t="str">
        <f t="shared" si="9"/>
        <v/>
      </c>
      <c r="AK48" s="21" t="s">
        <v>342</v>
      </c>
      <c r="AP48" s="5">
        <f t="shared" si="10"/>
        <v>0</v>
      </c>
      <c r="AQ48" s="5">
        <f t="shared" si="11"/>
        <v>1</v>
      </c>
      <c r="AR48" s="5">
        <f t="shared" si="12"/>
        <v>0</v>
      </c>
      <c r="AS48" s="5">
        <f t="shared" si="13"/>
        <v>1</v>
      </c>
      <c r="AT48" s="5">
        <f t="shared" si="14"/>
        <v>1</v>
      </c>
    </row>
    <row r="49" spans="1:46" x14ac:dyDescent="0.3">
      <c r="A49" s="4">
        <v>48</v>
      </c>
      <c r="B49" s="4" t="s">
        <v>64</v>
      </c>
      <c r="C49" s="4" t="s">
        <v>64</v>
      </c>
      <c r="D49" s="65">
        <v>43.947204480000003</v>
      </c>
      <c r="E49" s="65">
        <v>-71.71775701</v>
      </c>
      <c r="F49" s="66">
        <v>281910</v>
      </c>
      <c r="G49" s="66">
        <v>4869600</v>
      </c>
      <c r="H49" s="4"/>
      <c r="I49" s="4" t="s">
        <v>285</v>
      </c>
      <c r="J49" s="4"/>
      <c r="K49" s="4">
        <v>4</v>
      </c>
      <c r="L49" s="4">
        <v>7</v>
      </c>
      <c r="M49" s="29">
        <v>53.4</v>
      </c>
      <c r="N49" s="20" t="s">
        <v>286</v>
      </c>
      <c r="O49" s="4"/>
      <c r="P49" s="4"/>
      <c r="Q49" s="4"/>
      <c r="R49" s="4"/>
      <c r="S49" s="4"/>
      <c r="T49" s="4"/>
      <c r="U49" s="4"/>
      <c r="V49" s="4"/>
      <c r="W49" s="29">
        <v>12.5</v>
      </c>
      <c r="X49" s="29">
        <v>40</v>
      </c>
      <c r="Y49" s="4">
        <v>25</v>
      </c>
      <c r="Z49" s="4">
        <v>226</v>
      </c>
      <c r="AA49" s="4" t="s">
        <v>289</v>
      </c>
      <c r="AB49" s="17">
        <f t="shared" si="1"/>
        <v>7</v>
      </c>
      <c r="AC49" s="17" t="str">
        <f t="shared" si="2"/>
        <v/>
      </c>
      <c r="AD49" s="17" t="str">
        <f t="shared" si="3"/>
        <v/>
      </c>
      <c r="AE49" s="17" t="str">
        <f t="shared" si="4"/>
        <v/>
      </c>
      <c r="AF49" s="17">
        <f t="shared" si="5"/>
        <v>1</v>
      </c>
      <c r="AG49" s="17" t="str">
        <f t="shared" si="6"/>
        <v/>
      </c>
      <c r="AH49" s="17" t="str">
        <f t="shared" si="7"/>
        <v/>
      </c>
      <c r="AI49" s="17" t="str">
        <f t="shared" si="8"/>
        <v/>
      </c>
      <c r="AJ49" s="17" t="str">
        <f t="shared" si="9"/>
        <v/>
      </c>
      <c r="AK49" s="21" t="s">
        <v>343</v>
      </c>
      <c r="AP49" s="5">
        <f t="shared" si="10"/>
        <v>1</v>
      </c>
      <c r="AQ49" s="5">
        <f t="shared" si="11"/>
        <v>0</v>
      </c>
      <c r="AR49" s="5">
        <f t="shared" si="12"/>
        <v>1</v>
      </c>
      <c r="AS49" s="5">
        <f t="shared" si="13"/>
        <v>0</v>
      </c>
      <c r="AT49" s="5">
        <f t="shared" si="14"/>
        <v>1</v>
      </c>
    </row>
    <row r="50" spans="1:46" x14ac:dyDescent="0.3">
      <c r="A50" s="4">
        <v>49</v>
      </c>
      <c r="B50" s="4" t="s">
        <v>65</v>
      </c>
      <c r="C50" s="4" t="s">
        <v>65</v>
      </c>
      <c r="D50" s="27">
        <v>43.944805981591301</v>
      </c>
      <c r="E50" s="27">
        <v>-71.715555991977396</v>
      </c>
      <c r="F50" s="28">
        <v>282078</v>
      </c>
      <c r="G50" s="28">
        <v>4869328</v>
      </c>
      <c r="H50" s="4">
        <v>340</v>
      </c>
      <c r="I50" s="4" t="s">
        <v>285</v>
      </c>
      <c r="J50" s="4"/>
      <c r="K50" s="4">
        <v>5</v>
      </c>
      <c r="L50" s="4">
        <v>10</v>
      </c>
      <c r="M50" s="29">
        <v>53.2</v>
      </c>
      <c r="N50" s="20" t="s">
        <v>296</v>
      </c>
      <c r="O50" s="4">
        <v>7</v>
      </c>
      <c r="P50" s="4">
        <v>5</v>
      </c>
      <c r="Q50" s="4">
        <v>0</v>
      </c>
      <c r="R50" s="4">
        <v>0</v>
      </c>
      <c r="S50" s="4">
        <v>0</v>
      </c>
      <c r="T50" s="4">
        <v>0</v>
      </c>
      <c r="U50" s="4">
        <v>4</v>
      </c>
      <c r="V50" s="4">
        <v>0</v>
      </c>
      <c r="W50" s="29">
        <v>10</v>
      </c>
      <c r="X50" s="29">
        <v>40</v>
      </c>
      <c r="Y50" s="4">
        <v>25</v>
      </c>
      <c r="Z50" s="4">
        <v>184</v>
      </c>
      <c r="AA50" s="4" t="s">
        <v>289</v>
      </c>
      <c r="AB50" s="17">
        <f t="shared" si="1"/>
        <v>10</v>
      </c>
      <c r="AC50" s="17" t="str">
        <f t="shared" si="2"/>
        <v/>
      </c>
      <c r="AD50" s="17" t="str">
        <f t="shared" si="3"/>
        <v/>
      </c>
      <c r="AE50" s="17">
        <f t="shared" si="4"/>
        <v>1</v>
      </c>
      <c r="AF50" s="17" t="str">
        <f t="shared" si="5"/>
        <v/>
      </c>
      <c r="AG50" s="17" t="str">
        <f t="shared" si="6"/>
        <v/>
      </c>
      <c r="AH50" s="17" t="str">
        <f t="shared" si="7"/>
        <v/>
      </c>
      <c r="AI50" s="17" t="str">
        <f t="shared" si="8"/>
        <v/>
      </c>
      <c r="AJ50" s="17" t="str">
        <f t="shared" si="9"/>
        <v/>
      </c>
      <c r="AK50" s="21" t="s">
        <v>344</v>
      </c>
      <c r="AP50" s="5">
        <f t="shared" si="10"/>
        <v>1</v>
      </c>
      <c r="AQ50" s="5">
        <f t="shared" si="11"/>
        <v>0</v>
      </c>
      <c r="AR50" s="5">
        <f t="shared" si="12"/>
        <v>1</v>
      </c>
      <c r="AS50" s="5">
        <f t="shared" si="13"/>
        <v>0</v>
      </c>
      <c r="AT50" s="5">
        <f t="shared" si="14"/>
        <v>1</v>
      </c>
    </row>
    <row r="51" spans="1:46" x14ac:dyDescent="0.3">
      <c r="A51" s="4">
        <v>50</v>
      </c>
      <c r="B51" s="4" t="s">
        <v>66</v>
      </c>
      <c r="C51" s="4" t="s">
        <v>66</v>
      </c>
      <c r="D51" s="27">
        <v>43.949835961684499</v>
      </c>
      <c r="E51" s="27">
        <v>-71.711589004844399</v>
      </c>
      <c r="F51" s="28">
        <v>282415</v>
      </c>
      <c r="G51" s="28">
        <v>4869876</v>
      </c>
      <c r="H51" s="4">
        <v>453</v>
      </c>
      <c r="I51" s="4" t="s">
        <v>285</v>
      </c>
      <c r="J51" s="4"/>
      <c r="K51" s="4">
        <v>6</v>
      </c>
      <c r="L51" s="4">
        <v>10</v>
      </c>
      <c r="M51" s="29">
        <v>58.3</v>
      </c>
      <c r="N51" s="20" t="s">
        <v>345</v>
      </c>
      <c r="O51" s="4">
        <v>0</v>
      </c>
      <c r="P51" s="4">
        <v>3</v>
      </c>
      <c r="Q51" s="4">
        <v>0</v>
      </c>
      <c r="R51" s="4">
        <v>2</v>
      </c>
      <c r="S51" s="4">
        <v>0</v>
      </c>
      <c r="T51" s="4">
        <v>11</v>
      </c>
      <c r="U51" s="4">
        <v>0</v>
      </c>
      <c r="V51" s="4">
        <v>0</v>
      </c>
      <c r="W51" s="29">
        <v>15</v>
      </c>
      <c r="X51" s="29">
        <v>35</v>
      </c>
      <c r="Y51" s="4">
        <v>37</v>
      </c>
      <c r="Z51" s="4">
        <v>59</v>
      </c>
      <c r="AA51" s="4"/>
      <c r="AB51" s="17" t="str">
        <f t="shared" si="1"/>
        <v/>
      </c>
      <c r="AC51" s="17" t="str">
        <f t="shared" si="2"/>
        <v/>
      </c>
      <c r="AD51" s="17" t="str">
        <f t="shared" si="3"/>
        <v/>
      </c>
      <c r="AE51" s="17" t="str">
        <f t="shared" si="4"/>
        <v/>
      </c>
      <c r="AF51" s="17" t="str">
        <f t="shared" si="5"/>
        <v/>
      </c>
      <c r="AG51" s="17" t="str">
        <f t="shared" si="6"/>
        <v/>
      </c>
      <c r="AH51" s="17" t="str">
        <f t="shared" si="7"/>
        <v/>
      </c>
      <c r="AI51" s="17" t="str">
        <f t="shared" si="8"/>
        <v/>
      </c>
      <c r="AJ51" s="17" t="str">
        <f t="shared" si="9"/>
        <v/>
      </c>
      <c r="AK51" s="21" t="s">
        <v>346</v>
      </c>
      <c r="AP51" s="5">
        <f t="shared" si="10"/>
        <v>0</v>
      </c>
      <c r="AQ51" s="5">
        <f t="shared" si="11"/>
        <v>1</v>
      </c>
      <c r="AR51" s="5">
        <f t="shared" si="12"/>
        <v>0</v>
      </c>
      <c r="AS51" s="5">
        <f t="shared" si="13"/>
        <v>0</v>
      </c>
      <c r="AT51" s="5">
        <f t="shared" si="14"/>
        <v>0</v>
      </c>
    </row>
    <row r="52" spans="1:46" x14ac:dyDescent="0.3">
      <c r="A52" s="4">
        <v>51</v>
      </c>
      <c r="B52" s="4" t="s">
        <v>67</v>
      </c>
      <c r="C52" s="4" t="s">
        <v>67</v>
      </c>
      <c r="D52" s="27">
        <v>43.950194036588002</v>
      </c>
      <c r="E52" s="27">
        <v>-71.709765018895197</v>
      </c>
      <c r="F52" s="28">
        <v>282562</v>
      </c>
      <c r="G52" s="28">
        <v>4869911</v>
      </c>
      <c r="H52" s="4">
        <v>407</v>
      </c>
      <c r="I52" s="4" t="s">
        <v>285</v>
      </c>
      <c r="J52" s="4"/>
      <c r="K52" s="4">
        <v>7</v>
      </c>
      <c r="L52" s="4">
        <v>9</v>
      </c>
      <c r="M52" s="29" t="s">
        <v>347</v>
      </c>
      <c r="N52" s="20" t="str">
        <f t="shared" si="0"/>
        <v>Typical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16</v>
      </c>
      <c r="V52" s="4">
        <v>0</v>
      </c>
      <c r="W52" s="29">
        <v>12.5</v>
      </c>
      <c r="X52" s="29">
        <v>27.5</v>
      </c>
      <c r="Y52" s="4">
        <v>14</v>
      </c>
      <c r="Z52" s="4">
        <v>92</v>
      </c>
      <c r="AA52" s="4" t="s">
        <v>289</v>
      </c>
      <c r="AB52" s="17">
        <f t="shared" si="1"/>
        <v>9</v>
      </c>
      <c r="AC52" s="17" t="str">
        <f t="shared" si="2"/>
        <v/>
      </c>
      <c r="AD52" s="17">
        <f t="shared" si="3"/>
        <v>1</v>
      </c>
      <c r="AE52" s="17" t="str">
        <f t="shared" si="4"/>
        <v/>
      </c>
      <c r="AF52" s="17" t="str">
        <f t="shared" si="5"/>
        <v/>
      </c>
      <c r="AG52" s="17" t="str">
        <f t="shared" si="6"/>
        <v/>
      </c>
      <c r="AH52" s="17" t="str">
        <f t="shared" si="7"/>
        <v/>
      </c>
      <c r="AI52" s="17" t="str">
        <f t="shared" si="8"/>
        <v/>
      </c>
      <c r="AJ52" s="17" t="str">
        <f t="shared" si="9"/>
        <v/>
      </c>
      <c r="AK52" s="21" t="s">
        <v>348</v>
      </c>
      <c r="AP52" s="5">
        <f t="shared" si="10"/>
        <v>1</v>
      </c>
      <c r="AQ52" s="5">
        <f t="shared" si="11"/>
        <v>0</v>
      </c>
      <c r="AR52" s="5">
        <f t="shared" si="12"/>
        <v>1</v>
      </c>
      <c r="AS52" s="5">
        <f t="shared" si="13"/>
        <v>0</v>
      </c>
      <c r="AT52" s="5">
        <f t="shared" si="14"/>
        <v>1</v>
      </c>
    </row>
    <row r="53" spans="1:46" x14ac:dyDescent="0.3">
      <c r="A53" s="4">
        <v>52</v>
      </c>
      <c r="B53" s="4" t="s">
        <v>68</v>
      </c>
      <c r="C53" s="4" t="s">
        <v>68</v>
      </c>
      <c r="D53" s="27">
        <v>43.951102970167902</v>
      </c>
      <c r="E53" s="27">
        <v>-71.709575001150299</v>
      </c>
      <c r="F53" s="28">
        <v>282581</v>
      </c>
      <c r="G53" s="28">
        <v>4870011</v>
      </c>
      <c r="H53" s="4">
        <v>425</v>
      </c>
      <c r="I53" s="4" t="s">
        <v>285</v>
      </c>
      <c r="J53" s="4"/>
      <c r="K53" s="4">
        <v>12</v>
      </c>
      <c r="L53" s="4">
        <v>17</v>
      </c>
      <c r="M53" s="29">
        <v>57.1</v>
      </c>
      <c r="N53" s="20" t="str">
        <f t="shared" si="0"/>
        <v>Typical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16</v>
      </c>
      <c r="V53" s="4">
        <v>0</v>
      </c>
      <c r="W53" s="29">
        <v>27.5</v>
      </c>
      <c r="X53" s="29">
        <v>37.5</v>
      </c>
      <c r="Y53" s="4">
        <v>16</v>
      </c>
      <c r="Z53" s="4">
        <v>116</v>
      </c>
      <c r="AA53" s="4"/>
      <c r="AB53" s="17" t="str">
        <f t="shared" si="1"/>
        <v/>
      </c>
      <c r="AC53" s="17" t="str">
        <f t="shared" si="2"/>
        <v/>
      </c>
      <c r="AD53" s="17" t="str">
        <f t="shared" si="3"/>
        <v/>
      </c>
      <c r="AE53" s="17" t="str">
        <f t="shared" si="4"/>
        <v/>
      </c>
      <c r="AF53" s="17" t="str">
        <f t="shared" si="5"/>
        <v/>
      </c>
      <c r="AG53" s="17" t="str">
        <f t="shared" si="6"/>
        <v/>
      </c>
      <c r="AH53" s="17">
        <f t="shared" si="7"/>
        <v>1</v>
      </c>
      <c r="AI53" s="17" t="str">
        <f t="shared" si="8"/>
        <v/>
      </c>
      <c r="AJ53" s="17" t="str">
        <f t="shared" si="9"/>
        <v/>
      </c>
      <c r="AK53" s="21" t="s">
        <v>349</v>
      </c>
      <c r="AP53" s="5">
        <f t="shared" si="10"/>
        <v>0</v>
      </c>
      <c r="AQ53" s="5">
        <f t="shared" si="11"/>
        <v>1</v>
      </c>
      <c r="AR53" s="5">
        <f t="shared" si="12"/>
        <v>0</v>
      </c>
      <c r="AS53" s="5">
        <f t="shared" si="13"/>
        <v>1</v>
      </c>
      <c r="AT53" s="5">
        <f t="shared" si="14"/>
        <v>1</v>
      </c>
    </row>
    <row r="54" spans="1:46" x14ac:dyDescent="0.3">
      <c r="A54" s="4">
        <v>53</v>
      </c>
      <c r="B54" s="4" t="s">
        <v>69</v>
      </c>
      <c r="C54" s="4" t="s">
        <v>69</v>
      </c>
      <c r="D54" s="27">
        <v>43.947102958336401</v>
      </c>
      <c r="E54" s="27">
        <v>-71.708944011479602</v>
      </c>
      <c r="F54" s="28">
        <v>282617</v>
      </c>
      <c r="G54" s="28">
        <v>4869565</v>
      </c>
      <c r="H54" s="4">
        <v>337</v>
      </c>
      <c r="I54" s="4" t="s">
        <v>285</v>
      </c>
      <c r="J54" s="4"/>
      <c r="K54" s="4">
        <v>5</v>
      </c>
      <c r="L54" s="4">
        <v>8</v>
      </c>
      <c r="M54" s="29">
        <v>69</v>
      </c>
      <c r="N54" s="20" t="str">
        <f t="shared" si="0"/>
        <v>Typical</v>
      </c>
      <c r="O54" s="4">
        <v>0</v>
      </c>
      <c r="P54" s="4">
        <v>2</v>
      </c>
      <c r="Q54" s="4">
        <v>0</v>
      </c>
      <c r="R54" s="4">
        <v>0</v>
      </c>
      <c r="S54" s="4">
        <v>0</v>
      </c>
      <c r="T54" s="4">
        <v>0</v>
      </c>
      <c r="U54" s="4">
        <v>14</v>
      </c>
      <c r="V54" s="4">
        <v>0</v>
      </c>
      <c r="W54" s="29">
        <v>17.5</v>
      </c>
      <c r="X54" s="29">
        <v>30</v>
      </c>
      <c r="Y54" s="4">
        <v>42</v>
      </c>
      <c r="Z54" s="4">
        <v>120</v>
      </c>
      <c r="AA54" s="4" t="s">
        <v>289</v>
      </c>
      <c r="AB54" s="17">
        <f t="shared" si="1"/>
        <v>8</v>
      </c>
      <c r="AC54" s="17" t="str">
        <f t="shared" si="2"/>
        <v/>
      </c>
      <c r="AD54" s="17">
        <f t="shared" si="3"/>
        <v>1</v>
      </c>
      <c r="AE54" s="17" t="str">
        <f t="shared" si="4"/>
        <v/>
      </c>
      <c r="AF54" s="17" t="str">
        <f t="shared" si="5"/>
        <v/>
      </c>
      <c r="AG54" s="17" t="str">
        <f t="shared" si="6"/>
        <v/>
      </c>
      <c r="AH54" s="17" t="str">
        <f t="shared" si="7"/>
        <v/>
      </c>
      <c r="AI54" s="17" t="str">
        <f t="shared" si="8"/>
        <v/>
      </c>
      <c r="AJ54" s="17" t="str">
        <f t="shared" si="9"/>
        <v/>
      </c>
      <c r="AK54" s="21" t="s">
        <v>350</v>
      </c>
      <c r="AP54" s="5">
        <f t="shared" si="10"/>
        <v>1</v>
      </c>
      <c r="AQ54" s="5">
        <f t="shared" si="11"/>
        <v>0</v>
      </c>
      <c r="AR54" s="5">
        <f t="shared" si="12"/>
        <v>1</v>
      </c>
      <c r="AS54" s="5">
        <f t="shared" si="13"/>
        <v>0</v>
      </c>
      <c r="AT54" s="5">
        <f t="shared" si="14"/>
        <v>1</v>
      </c>
    </row>
    <row r="55" spans="1:46" ht="65" x14ac:dyDescent="0.3">
      <c r="A55" s="4">
        <v>54</v>
      </c>
      <c r="B55" s="4" t="s">
        <v>70</v>
      </c>
      <c r="C55" s="4" t="s">
        <v>71</v>
      </c>
      <c r="D55" s="27">
        <v>43.94654104</v>
      </c>
      <c r="E55" s="27">
        <v>-71.708781990000006</v>
      </c>
      <c r="F55" s="28">
        <v>282628</v>
      </c>
      <c r="G55" s="28">
        <v>4869503</v>
      </c>
      <c r="H55" s="4">
        <v>332</v>
      </c>
      <c r="I55" s="4" t="s">
        <v>285</v>
      </c>
      <c r="J55" s="17"/>
      <c r="K55" s="17">
        <v>4</v>
      </c>
      <c r="L55" s="17">
        <v>6</v>
      </c>
      <c r="M55" s="20">
        <v>38.4</v>
      </c>
      <c r="N55" s="20" t="str">
        <f t="shared" si="0"/>
        <v>Typical</v>
      </c>
      <c r="O55" s="4">
        <v>2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13</v>
      </c>
      <c r="V55" s="4">
        <v>1</v>
      </c>
      <c r="W55" s="20">
        <v>7.5</v>
      </c>
      <c r="X55" s="20">
        <v>27.5</v>
      </c>
      <c r="Y55" s="17">
        <v>16</v>
      </c>
      <c r="Z55" s="17">
        <v>151</v>
      </c>
      <c r="AA55" s="17" t="s">
        <v>289</v>
      </c>
      <c r="AB55" s="17">
        <f t="shared" si="1"/>
        <v>6</v>
      </c>
      <c r="AC55" s="17" t="str">
        <f t="shared" si="2"/>
        <v/>
      </c>
      <c r="AD55" s="17">
        <f t="shared" si="3"/>
        <v>1</v>
      </c>
      <c r="AE55" s="17" t="str">
        <f t="shared" si="4"/>
        <v/>
      </c>
      <c r="AF55" s="17" t="str">
        <f t="shared" si="5"/>
        <v/>
      </c>
      <c r="AG55" s="17" t="str">
        <f t="shared" si="6"/>
        <v/>
      </c>
      <c r="AH55" s="17" t="str">
        <f t="shared" si="7"/>
        <v/>
      </c>
      <c r="AI55" s="17" t="str">
        <f t="shared" si="8"/>
        <v/>
      </c>
      <c r="AJ55" s="17" t="str">
        <f t="shared" si="9"/>
        <v/>
      </c>
      <c r="AK55" s="21" t="s">
        <v>351</v>
      </c>
      <c r="AP55" s="5">
        <f t="shared" si="10"/>
        <v>1</v>
      </c>
      <c r="AQ55" s="5">
        <f t="shared" si="11"/>
        <v>0</v>
      </c>
      <c r="AR55" s="5">
        <f t="shared" si="12"/>
        <v>1</v>
      </c>
      <c r="AS55" s="5">
        <f t="shared" si="13"/>
        <v>0</v>
      </c>
      <c r="AT55" s="5">
        <f t="shared" si="14"/>
        <v>1</v>
      </c>
    </row>
    <row r="56" spans="1:46" x14ac:dyDescent="0.3">
      <c r="A56" s="4">
        <v>55</v>
      </c>
      <c r="B56" s="4" t="s">
        <v>72</v>
      </c>
      <c r="C56" s="4" t="s">
        <v>72</v>
      </c>
      <c r="D56" s="27">
        <v>43.948167962953399</v>
      </c>
      <c r="E56" s="27">
        <v>-71.708344034850498</v>
      </c>
      <c r="F56" s="28">
        <v>282669</v>
      </c>
      <c r="G56" s="28">
        <v>4869682</v>
      </c>
      <c r="H56" s="4">
        <v>347</v>
      </c>
      <c r="I56" s="4" t="s">
        <v>285</v>
      </c>
      <c r="J56" s="4"/>
      <c r="K56" s="4">
        <v>5</v>
      </c>
      <c r="L56" s="4">
        <v>9</v>
      </c>
      <c r="M56" s="29">
        <v>63.9</v>
      </c>
      <c r="N56" s="20" t="s">
        <v>296</v>
      </c>
      <c r="O56" s="4">
        <v>7</v>
      </c>
      <c r="P56" s="4">
        <v>0</v>
      </c>
      <c r="Q56" s="4">
        <v>3</v>
      </c>
      <c r="R56" s="4">
        <v>0</v>
      </c>
      <c r="S56" s="4">
        <v>0</v>
      </c>
      <c r="T56" s="4">
        <v>0</v>
      </c>
      <c r="U56" s="4">
        <v>6</v>
      </c>
      <c r="V56" s="4">
        <v>0</v>
      </c>
      <c r="W56" s="29">
        <v>12.5</v>
      </c>
      <c r="X56" s="29">
        <v>27.5</v>
      </c>
      <c r="Y56" s="4">
        <v>40</v>
      </c>
      <c r="Z56" s="4">
        <v>109</v>
      </c>
      <c r="AA56" s="4" t="s">
        <v>289</v>
      </c>
      <c r="AB56" s="17">
        <f t="shared" si="1"/>
        <v>9</v>
      </c>
      <c r="AC56" s="17" t="str">
        <f t="shared" si="2"/>
        <v/>
      </c>
      <c r="AD56" s="17" t="str">
        <f t="shared" si="3"/>
        <v/>
      </c>
      <c r="AE56" s="17">
        <f t="shared" si="4"/>
        <v>1</v>
      </c>
      <c r="AF56" s="17" t="str">
        <f t="shared" si="5"/>
        <v/>
      </c>
      <c r="AG56" s="17" t="str">
        <f t="shared" si="6"/>
        <v/>
      </c>
      <c r="AH56" s="17" t="str">
        <f t="shared" si="7"/>
        <v/>
      </c>
      <c r="AI56" s="17" t="str">
        <f t="shared" si="8"/>
        <v/>
      </c>
      <c r="AJ56" s="17" t="str">
        <f t="shared" si="9"/>
        <v/>
      </c>
      <c r="AK56" s="21" t="s">
        <v>352</v>
      </c>
      <c r="AP56" s="5">
        <f t="shared" si="10"/>
        <v>1</v>
      </c>
      <c r="AQ56" s="5">
        <f t="shared" si="11"/>
        <v>0</v>
      </c>
      <c r="AR56" s="5">
        <f t="shared" si="12"/>
        <v>1</v>
      </c>
      <c r="AS56" s="5">
        <f t="shared" si="13"/>
        <v>0</v>
      </c>
      <c r="AT56" s="5">
        <f t="shared" si="14"/>
        <v>1</v>
      </c>
    </row>
    <row r="57" spans="1:46" x14ac:dyDescent="0.3">
      <c r="A57" s="4">
        <v>56</v>
      </c>
      <c r="B57" s="4" t="s">
        <v>73</v>
      </c>
      <c r="C57" s="4" t="s">
        <v>73</v>
      </c>
      <c r="D57" s="27">
        <v>43.94786242</v>
      </c>
      <c r="E57" s="27">
        <v>-71.708254030000006</v>
      </c>
      <c r="F57" s="28">
        <v>282675</v>
      </c>
      <c r="G57" s="28">
        <v>4869648</v>
      </c>
      <c r="H57" s="4">
        <v>340</v>
      </c>
      <c r="I57" s="4" t="s">
        <v>285</v>
      </c>
      <c r="J57" s="4"/>
      <c r="K57" s="4">
        <v>9</v>
      </c>
      <c r="L57" s="4">
        <v>11</v>
      </c>
      <c r="M57" s="29">
        <v>49</v>
      </c>
      <c r="N57" s="20" t="s">
        <v>296</v>
      </c>
      <c r="O57" s="4">
        <v>8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8</v>
      </c>
      <c r="V57" s="4">
        <v>0</v>
      </c>
      <c r="W57" s="4"/>
      <c r="X57" s="4"/>
      <c r="Y57" s="4"/>
      <c r="Z57" s="4"/>
      <c r="AA57" s="4" t="s">
        <v>289</v>
      </c>
      <c r="AB57" s="17">
        <f t="shared" si="1"/>
        <v>11</v>
      </c>
      <c r="AC57" s="17" t="str">
        <f t="shared" si="2"/>
        <v/>
      </c>
      <c r="AD57" s="17" t="str">
        <f t="shared" si="3"/>
        <v/>
      </c>
      <c r="AE57" s="17">
        <f t="shared" si="4"/>
        <v>1</v>
      </c>
      <c r="AF57" s="17" t="str">
        <f t="shared" si="5"/>
        <v/>
      </c>
      <c r="AG57" s="17" t="str">
        <f t="shared" si="6"/>
        <v/>
      </c>
      <c r="AH57" s="17" t="str">
        <f t="shared" si="7"/>
        <v/>
      </c>
      <c r="AI57" s="17" t="str">
        <f t="shared" si="8"/>
        <v/>
      </c>
      <c r="AJ57" s="17" t="str">
        <f t="shared" si="9"/>
        <v/>
      </c>
      <c r="AK57" s="21" t="s">
        <v>353</v>
      </c>
      <c r="AP57" s="5">
        <f t="shared" si="10"/>
        <v>1</v>
      </c>
      <c r="AQ57" s="5">
        <f t="shared" si="11"/>
        <v>0</v>
      </c>
      <c r="AR57" s="5">
        <f t="shared" si="12"/>
        <v>1</v>
      </c>
      <c r="AS57" s="5">
        <f t="shared" si="13"/>
        <v>0</v>
      </c>
      <c r="AT57" s="5">
        <f t="shared" si="14"/>
        <v>1</v>
      </c>
    </row>
    <row r="58" spans="1:46" x14ac:dyDescent="0.3">
      <c r="A58" s="4">
        <v>57</v>
      </c>
      <c r="B58" s="4" t="s">
        <v>74</v>
      </c>
      <c r="C58" s="4" t="s">
        <v>74</v>
      </c>
      <c r="D58" s="27">
        <v>43.949240008369003</v>
      </c>
      <c r="E58" s="27">
        <v>-71.707965005189095</v>
      </c>
      <c r="F58" s="28">
        <v>282703</v>
      </c>
      <c r="G58" s="28">
        <v>4869800</v>
      </c>
      <c r="H58" s="4">
        <v>352</v>
      </c>
      <c r="I58" s="4" t="s">
        <v>285</v>
      </c>
      <c r="J58" s="4"/>
      <c r="K58" s="4">
        <v>7</v>
      </c>
      <c r="L58" s="4">
        <v>9</v>
      </c>
      <c r="M58" s="29">
        <v>50.5</v>
      </c>
      <c r="N58" s="20" t="s">
        <v>296</v>
      </c>
      <c r="O58" s="4">
        <v>0</v>
      </c>
      <c r="P58" s="4">
        <v>0</v>
      </c>
      <c r="Q58" s="4">
        <v>9</v>
      </c>
      <c r="R58" s="4">
        <v>0</v>
      </c>
      <c r="S58" s="4">
        <v>0</v>
      </c>
      <c r="T58" s="4">
        <v>0</v>
      </c>
      <c r="U58" s="4">
        <v>7</v>
      </c>
      <c r="V58" s="4">
        <v>0</v>
      </c>
      <c r="W58" s="29">
        <v>10</v>
      </c>
      <c r="X58" s="29">
        <v>25</v>
      </c>
      <c r="Y58" s="4">
        <v>17</v>
      </c>
      <c r="Z58" s="4">
        <v>167</v>
      </c>
      <c r="AA58" s="4"/>
      <c r="AB58" s="17" t="str">
        <f t="shared" si="1"/>
        <v/>
      </c>
      <c r="AC58" s="17" t="str">
        <f t="shared" si="2"/>
        <v/>
      </c>
      <c r="AD58" s="17" t="str">
        <f t="shared" si="3"/>
        <v/>
      </c>
      <c r="AE58" s="17" t="str">
        <f t="shared" si="4"/>
        <v/>
      </c>
      <c r="AF58" s="17" t="str">
        <f t="shared" si="5"/>
        <v/>
      </c>
      <c r="AG58" s="17" t="str">
        <f t="shared" si="6"/>
        <v/>
      </c>
      <c r="AH58" s="17" t="str">
        <f t="shared" si="7"/>
        <v/>
      </c>
      <c r="AI58" s="17">
        <f t="shared" si="8"/>
        <v>1</v>
      </c>
      <c r="AJ58" s="17" t="str">
        <f t="shared" si="9"/>
        <v/>
      </c>
      <c r="AK58" s="21" t="s">
        <v>354</v>
      </c>
      <c r="AP58" s="5">
        <f t="shared" si="10"/>
        <v>0</v>
      </c>
      <c r="AQ58" s="5">
        <f t="shared" si="11"/>
        <v>1</v>
      </c>
      <c r="AR58" s="5">
        <f t="shared" si="12"/>
        <v>0</v>
      </c>
      <c r="AS58" s="5">
        <f t="shared" si="13"/>
        <v>1</v>
      </c>
      <c r="AT58" s="5">
        <f t="shared" si="14"/>
        <v>1</v>
      </c>
    </row>
    <row r="59" spans="1:46" ht="26" x14ac:dyDescent="0.3">
      <c r="A59" s="4">
        <v>58</v>
      </c>
      <c r="B59" s="4" t="s">
        <v>75</v>
      </c>
      <c r="C59" s="4" t="s">
        <v>76</v>
      </c>
      <c r="D59" s="27">
        <v>43.947173030000002</v>
      </c>
      <c r="E59" s="27">
        <v>-71.707851009999999</v>
      </c>
      <c r="F59" s="28">
        <v>282705</v>
      </c>
      <c r="G59" s="28">
        <v>4869570</v>
      </c>
      <c r="H59" s="4">
        <v>324</v>
      </c>
      <c r="I59" s="4" t="s">
        <v>285</v>
      </c>
      <c r="J59" s="17" t="s">
        <v>285</v>
      </c>
      <c r="K59" s="17">
        <v>11</v>
      </c>
      <c r="L59" s="17">
        <v>14</v>
      </c>
      <c r="M59" s="20">
        <v>44.8</v>
      </c>
      <c r="N59" s="20" t="str">
        <f t="shared" si="0"/>
        <v>Bh</v>
      </c>
      <c r="O59" s="4">
        <v>13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1</v>
      </c>
      <c r="V59" s="4">
        <v>2</v>
      </c>
      <c r="W59" s="20">
        <v>17.5</v>
      </c>
      <c r="X59" s="20">
        <v>30</v>
      </c>
      <c r="Y59" s="17">
        <v>3</v>
      </c>
      <c r="Z59" s="17">
        <v>168</v>
      </c>
      <c r="AA59" s="17" t="s">
        <v>289</v>
      </c>
      <c r="AB59" s="17">
        <f t="shared" si="1"/>
        <v>14</v>
      </c>
      <c r="AC59" s="17">
        <f t="shared" si="2"/>
        <v>1</v>
      </c>
      <c r="AD59" s="17" t="str">
        <f t="shared" si="3"/>
        <v/>
      </c>
      <c r="AE59" s="17" t="str">
        <f t="shared" si="4"/>
        <v/>
      </c>
      <c r="AF59" s="17" t="str">
        <f t="shared" si="5"/>
        <v/>
      </c>
      <c r="AG59" s="17" t="str">
        <f t="shared" si="6"/>
        <v/>
      </c>
      <c r="AH59" s="17" t="str">
        <f t="shared" si="7"/>
        <v/>
      </c>
      <c r="AI59" s="17" t="str">
        <f t="shared" si="8"/>
        <v/>
      </c>
      <c r="AJ59" s="17" t="str">
        <f t="shared" si="9"/>
        <v/>
      </c>
      <c r="AK59" s="21" t="s">
        <v>355</v>
      </c>
      <c r="AP59" s="5">
        <f t="shared" si="10"/>
        <v>1</v>
      </c>
      <c r="AQ59" s="5">
        <f t="shared" si="11"/>
        <v>0</v>
      </c>
      <c r="AR59" s="5">
        <f t="shared" si="12"/>
        <v>1</v>
      </c>
      <c r="AS59" s="5">
        <f t="shared" si="13"/>
        <v>0</v>
      </c>
      <c r="AT59" s="5">
        <f t="shared" si="14"/>
        <v>1</v>
      </c>
    </row>
    <row r="60" spans="1:46" x14ac:dyDescent="0.3">
      <c r="A60" s="4">
        <v>59</v>
      </c>
      <c r="B60" s="4" t="s">
        <v>77</v>
      </c>
      <c r="C60" s="4" t="s">
        <v>77</v>
      </c>
      <c r="D60" s="27">
        <v>43.94822439</v>
      </c>
      <c r="E60" s="27">
        <v>-71.707796939999994</v>
      </c>
      <c r="F60" s="28">
        <v>282713</v>
      </c>
      <c r="G60" s="28">
        <v>4869687</v>
      </c>
      <c r="H60" s="4">
        <v>339</v>
      </c>
      <c r="I60" s="4" t="s">
        <v>285</v>
      </c>
      <c r="J60" s="4"/>
      <c r="K60" s="4">
        <v>7</v>
      </c>
      <c r="L60" s="4">
        <v>7</v>
      </c>
      <c r="M60" s="29">
        <v>66.400000000000006</v>
      </c>
      <c r="N60" s="20" t="s">
        <v>296</v>
      </c>
      <c r="O60" s="4">
        <v>7</v>
      </c>
      <c r="P60" s="4">
        <v>0</v>
      </c>
      <c r="Q60" s="4">
        <v>3</v>
      </c>
      <c r="R60" s="4">
        <v>0</v>
      </c>
      <c r="S60" s="4">
        <v>0</v>
      </c>
      <c r="T60" s="4">
        <v>0</v>
      </c>
      <c r="U60" s="4">
        <v>6</v>
      </c>
      <c r="V60" s="4">
        <v>0</v>
      </c>
      <c r="W60" s="4"/>
      <c r="X60" s="4"/>
      <c r="Y60" s="4"/>
      <c r="Z60" s="4"/>
      <c r="AA60" s="4" t="s">
        <v>289</v>
      </c>
      <c r="AB60" s="17">
        <f t="shared" si="1"/>
        <v>7</v>
      </c>
      <c r="AC60" s="17" t="str">
        <f t="shared" si="2"/>
        <v/>
      </c>
      <c r="AD60" s="17" t="str">
        <f t="shared" si="3"/>
        <v/>
      </c>
      <c r="AE60" s="17">
        <f t="shared" si="4"/>
        <v>1</v>
      </c>
      <c r="AF60" s="17" t="str">
        <f t="shared" si="5"/>
        <v/>
      </c>
      <c r="AG60" s="17" t="str">
        <f t="shared" si="6"/>
        <v/>
      </c>
      <c r="AH60" s="17" t="str">
        <f t="shared" si="7"/>
        <v/>
      </c>
      <c r="AI60" s="17" t="str">
        <f t="shared" si="8"/>
        <v/>
      </c>
      <c r="AJ60" s="17" t="str">
        <f t="shared" si="9"/>
        <v/>
      </c>
      <c r="AK60" s="21" t="s">
        <v>356</v>
      </c>
      <c r="AP60" s="5">
        <f t="shared" si="10"/>
        <v>1</v>
      </c>
      <c r="AQ60" s="5">
        <f t="shared" si="11"/>
        <v>0</v>
      </c>
      <c r="AR60" s="5">
        <f t="shared" si="12"/>
        <v>1</v>
      </c>
      <c r="AS60" s="5">
        <f t="shared" si="13"/>
        <v>0</v>
      </c>
      <c r="AT60" s="5">
        <f t="shared" si="14"/>
        <v>1</v>
      </c>
    </row>
    <row r="61" spans="1:46" x14ac:dyDescent="0.3">
      <c r="A61" s="4">
        <v>60</v>
      </c>
      <c r="B61" s="4" t="s">
        <v>78</v>
      </c>
      <c r="C61" s="4" t="s">
        <v>78</v>
      </c>
      <c r="D61" s="27">
        <v>43.951150998473103</v>
      </c>
      <c r="E61" s="27">
        <v>-71.707735005766096</v>
      </c>
      <c r="F61" s="28">
        <v>282729</v>
      </c>
      <c r="G61" s="28">
        <v>4870012</v>
      </c>
      <c r="H61" s="4">
        <v>396</v>
      </c>
      <c r="I61" s="4" t="s">
        <v>285</v>
      </c>
      <c r="J61" s="4"/>
      <c r="K61" s="4">
        <v>8</v>
      </c>
      <c r="L61" s="4">
        <v>12</v>
      </c>
      <c r="M61" s="29">
        <v>59.5</v>
      </c>
      <c r="N61" s="20" t="str">
        <f t="shared" si="0"/>
        <v>Typical</v>
      </c>
      <c r="O61" s="4">
        <v>0</v>
      </c>
      <c r="P61" s="4">
        <v>4</v>
      </c>
      <c r="Q61" s="4">
        <v>0</v>
      </c>
      <c r="R61" s="4">
        <v>0</v>
      </c>
      <c r="S61" s="4">
        <v>0</v>
      </c>
      <c r="T61" s="4">
        <v>0</v>
      </c>
      <c r="U61" s="4">
        <v>12</v>
      </c>
      <c r="V61" s="4">
        <v>0</v>
      </c>
      <c r="W61" s="29">
        <v>20</v>
      </c>
      <c r="X61" s="29">
        <v>37.5</v>
      </c>
      <c r="Y61" s="4">
        <v>4</v>
      </c>
      <c r="Z61" s="4">
        <v>151</v>
      </c>
      <c r="AA61" s="4" t="s">
        <v>289</v>
      </c>
      <c r="AB61" s="17">
        <f t="shared" si="1"/>
        <v>12</v>
      </c>
      <c r="AC61" s="17" t="str">
        <f t="shared" si="2"/>
        <v/>
      </c>
      <c r="AD61" s="17">
        <f t="shared" si="3"/>
        <v>1</v>
      </c>
      <c r="AE61" s="17" t="str">
        <f t="shared" si="4"/>
        <v/>
      </c>
      <c r="AF61" s="17" t="str">
        <f t="shared" si="5"/>
        <v/>
      </c>
      <c r="AG61" s="17" t="str">
        <f t="shared" si="6"/>
        <v/>
      </c>
      <c r="AH61" s="17" t="str">
        <f t="shared" si="7"/>
        <v/>
      </c>
      <c r="AI61" s="17" t="str">
        <f t="shared" si="8"/>
        <v/>
      </c>
      <c r="AJ61" s="17" t="str">
        <f t="shared" si="9"/>
        <v/>
      </c>
      <c r="AK61" s="21" t="s">
        <v>357</v>
      </c>
      <c r="AP61" s="5">
        <f t="shared" si="10"/>
        <v>1</v>
      </c>
      <c r="AQ61" s="5">
        <f t="shared" si="11"/>
        <v>0</v>
      </c>
      <c r="AR61" s="5">
        <f t="shared" si="12"/>
        <v>1</v>
      </c>
      <c r="AS61" s="5">
        <f t="shared" si="13"/>
        <v>0</v>
      </c>
      <c r="AT61" s="5">
        <f t="shared" si="14"/>
        <v>1</v>
      </c>
    </row>
    <row r="62" spans="1:46" x14ac:dyDescent="0.3">
      <c r="A62" s="4">
        <v>61</v>
      </c>
      <c r="B62" s="4" t="s">
        <v>79</v>
      </c>
      <c r="C62" s="4" t="s">
        <v>79</v>
      </c>
      <c r="D62" s="27">
        <v>43.946907950000003</v>
      </c>
      <c r="E62" s="27">
        <v>-71.707500370000005</v>
      </c>
      <c r="F62" s="28">
        <v>282732</v>
      </c>
      <c r="G62" s="28">
        <v>4869540</v>
      </c>
      <c r="H62" s="4">
        <v>315</v>
      </c>
      <c r="I62" s="4" t="s">
        <v>285</v>
      </c>
      <c r="J62" s="4"/>
      <c r="K62" s="4">
        <v>13</v>
      </c>
      <c r="L62" s="4">
        <v>14</v>
      </c>
      <c r="M62" s="29">
        <v>54.6</v>
      </c>
      <c r="N62" s="20" t="s">
        <v>296</v>
      </c>
      <c r="O62" s="4">
        <v>3</v>
      </c>
      <c r="P62" s="4">
        <v>1</v>
      </c>
      <c r="Q62" s="4">
        <v>6</v>
      </c>
      <c r="R62" s="4">
        <v>0</v>
      </c>
      <c r="S62" s="4">
        <v>0</v>
      </c>
      <c r="T62" s="4">
        <v>0</v>
      </c>
      <c r="U62" s="4">
        <v>6</v>
      </c>
      <c r="V62" s="4">
        <v>0</v>
      </c>
      <c r="W62" s="4"/>
      <c r="X62" s="4"/>
      <c r="Y62" s="4"/>
      <c r="Z62" s="4"/>
      <c r="AA62" s="4"/>
      <c r="AB62" s="17" t="str">
        <f t="shared" si="1"/>
        <v/>
      </c>
      <c r="AC62" s="17" t="str">
        <f t="shared" si="2"/>
        <v/>
      </c>
      <c r="AD62" s="17" t="str">
        <f t="shared" si="3"/>
        <v/>
      </c>
      <c r="AE62" s="17" t="str">
        <f t="shared" si="4"/>
        <v/>
      </c>
      <c r="AF62" s="17" t="str">
        <f t="shared" si="5"/>
        <v/>
      </c>
      <c r="AG62" s="17" t="str">
        <f t="shared" si="6"/>
        <v/>
      </c>
      <c r="AH62" s="17" t="str">
        <f t="shared" si="7"/>
        <v/>
      </c>
      <c r="AI62" s="17">
        <f t="shared" si="8"/>
        <v>1</v>
      </c>
      <c r="AJ62" s="17" t="str">
        <f t="shared" si="9"/>
        <v/>
      </c>
      <c r="AK62" s="21" t="s">
        <v>358</v>
      </c>
      <c r="AP62" s="5">
        <f t="shared" si="10"/>
        <v>0</v>
      </c>
      <c r="AQ62" s="5">
        <f t="shared" si="11"/>
        <v>1</v>
      </c>
      <c r="AR62" s="5">
        <f t="shared" si="12"/>
        <v>0</v>
      </c>
      <c r="AS62" s="5">
        <f t="shared" si="13"/>
        <v>1</v>
      </c>
      <c r="AT62" s="5">
        <f t="shared" si="14"/>
        <v>1</v>
      </c>
    </row>
    <row r="63" spans="1:46" x14ac:dyDescent="0.3">
      <c r="A63" s="4">
        <v>62</v>
      </c>
      <c r="B63" s="4" t="s">
        <v>80</v>
      </c>
      <c r="C63" s="4" t="s">
        <v>80</v>
      </c>
      <c r="D63" s="27">
        <v>43.9502139855176</v>
      </c>
      <c r="E63" s="27">
        <v>-71.707313982769804</v>
      </c>
      <c r="F63" s="28">
        <v>282759</v>
      </c>
      <c r="G63" s="28">
        <v>4869907</v>
      </c>
      <c r="H63" s="4">
        <v>367</v>
      </c>
      <c r="I63" s="4" t="s">
        <v>285</v>
      </c>
      <c r="J63" s="4"/>
      <c r="K63" s="4">
        <v>9</v>
      </c>
      <c r="L63" s="4">
        <v>12</v>
      </c>
      <c r="M63" s="29">
        <v>34.799999999999997</v>
      </c>
      <c r="N63" s="20" t="s">
        <v>296</v>
      </c>
      <c r="O63" s="4">
        <v>6</v>
      </c>
      <c r="P63" s="4">
        <v>7</v>
      </c>
      <c r="Q63" s="4">
        <v>0</v>
      </c>
      <c r="R63" s="4">
        <v>0</v>
      </c>
      <c r="S63" s="4">
        <v>0</v>
      </c>
      <c r="T63" s="4">
        <v>0</v>
      </c>
      <c r="U63" s="4">
        <v>3</v>
      </c>
      <c r="V63" s="4">
        <v>0</v>
      </c>
      <c r="W63" s="29">
        <v>10</v>
      </c>
      <c r="X63" s="29">
        <v>27.5</v>
      </c>
      <c r="Y63" s="4">
        <v>29</v>
      </c>
      <c r="Z63" s="4">
        <v>100</v>
      </c>
      <c r="AA63" s="4" t="s">
        <v>289</v>
      </c>
      <c r="AB63" s="17">
        <f t="shared" si="1"/>
        <v>12</v>
      </c>
      <c r="AC63" s="17" t="str">
        <f t="shared" si="2"/>
        <v/>
      </c>
      <c r="AD63" s="17" t="str">
        <f t="shared" si="3"/>
        <v/>
      </c>
      <c r="AE63" s="17">
        <f t="shared" si="4"/>
        <v>1</v>
      </c>
      <c r="AF63" s="17" t="str">
        <f t="shared" si="5"/>
        <v/>
      </c>
      <c r="AG63" s="17" t="str">
        <f t="shared" si="6"/>
        <v/>
      </c>
      <c r="AH63" s="17" t="str">
        <f t="shared" si="7"/>
        <v/>
      </c>
      <c r="AI63" s="17" t="str">
        <f t="shared" si="8"/>
        <v/>
      </c>
      <c r="AJ63" s="17" t="str">
        <f t="shared" si="9"/>
        <v/>
      </c>
      <c r="AK63" s="21" t="s">
        <v>359</v>
      </c>
      <c r="AP63" s="5">
        <f t="shared" si="10"/>
        <v>1</v>
      </c>
      <c r="AQ63" s="5">
        <f t="shared" si="11"/>
        <v>0</v>
      </c>
      <c r="AR63" s="5">
        <f t="shared" si="12"/>
        <v>1</v>
      </c>
      <c r="AS63" s="5">
        <f t="shared" si="13"/>
        <v>0</v>
      </c>
      <c r="AT63" s="5">
        <f t="shared" si="14"/>
        <v>1</v>
      </c>
    </row>
    <row r="64" spans="1:46" ht="26" x14ac:dyDescent="0.3">
      <c r="A64" s="4">
        <v>63</v>
      </c>
      <c r="B64" s="4" t="s">
        <v>81</v>
      </c>
      <c r="C64" s="4" t="s">
        <v>81</v>
      </c>
      <c r="D64" s="27">
        <v>43.948101289999997</v>
      </c>
      <c r="E64" s="27">
        <v>-71.707292879999997</v>
      </c>
      <c r="F64" s="28">
        <v>282753</v>
      </c>
      <c r="G64" s="28">
        <v>4869672</v>
      </c>
      <c r="H64" s="4">
        <v>334</v>
      </c>
      <c r="I64" s="4" t="s">
        <v>285</v>
      </c>
      <c r="J64" s="4"/>
      <c r="K64" s="4">
        <v>6</v>
      </c>
      <c r="L64" s="4">
        <v>6</v>
      </c>
      <c r="M64" s="29">
        <v>43.2</v>
      </c>
      <c r="N64" s="20" t="s">
        <v>296</v>
      </c>
      <c r="O64" s="4">
        <v>10</v>
      </c>
      <c r="P64" s="4">
        <v>0</v>
      </c>
      <c r="Q64" s="4">
        <v>5</v>
      </c>
      <c r="R64" s="4">
        <v>0</v>
      </c>
      <c r="S64" s="4">
        <v>0</v>
      </c>
      <c r="T64" s="4">
        <v>0</v>
      </c>
      <c r="U64" s="4">
        <v>1</v>
      </c>
      <c r="V64" s="4">
        <v>0</v>
      </c>
      <c r="W64" s="4"/>
      <c r="X64" s="4"/>
      <c r="Y64" s="4"/>
      <c r="Z64" s="4"/>
      <c r="AA64" s="4"/>
      <c r="AB64" s="17" t="str">
        <f t="shared" si="1"/>
        <v/>
      </c>
      <c r="AC64" s="17" t="str">
        <f t="shared" si="2"/>
        <v/>
      </c>
      <c r="AD64" s="17" t="str">
        <f t="shared" si="3"/>
        <v/>
      </c>
      <c r="AE64" s="17" t="str">
        <f t="shared" si="4"/>
        <v/>
      </c>
      <c r="AF64" s="17" t="str">
        <f t="shared" si="5"/>
        <v/>
      </c>
      <c r="AG64" s="17" t="str">
        <f t="shared" si="6"/>
        <v/>
      </c>
      <c r="AH64" s="17" t="str">
        <f t="shared" si="7"/>
        <v/>
      </c>
      <c r="AI64" s="17">
        <f t="shared" si="8"/>
        <v>1</v>
      </c>
      <c r="AJ64" s="17" t="str">
        <f t="shared" si="9"/>
        <v/>
      </c>
      <c r="AK64" s="21" t="s">
        <v>360</v>
      </c>
      <c r="AP64" s="5">
        <f t="shared" si="10"/>
        <v>0</v>
      </c>
      <c r="AQ64" s="5">
        <f t="shared" si="11"/>
        <v>1</v>
      </c>
      <c r="AR64" s="5">
        <f t="shared" si="12"/>
        <v>0</v>
      </c>
      <c r="AS64" s="5">
        <f t="shared" si="13"/>
        <v>1</v>
      </c>
      <c r="AT64" s="5">
        <f t="shared" si="14"/>
        <v>1</v>
      </c>
    </row>
    <row r="65" spans="1:46" ht="26" x14ac:dyDescent="0.3">
      <c r="A65" s="4">
        <v>64</v>
      </c>
      <c r="B65" s="4" t="s">
        <v>82</v>
      </c>
      <c r="C65" s="4" t="s">
        <v>83</v>
      </c>
      <c r="D65" s="27">
        <v>43.946654019999997</v>
      </c>
      <c r="E65" s="27">
        <v>-71.706848030000003</v>
      </c>
      <c r="F65" s="28">
        <v>282783</v>
      </c>
      <c r="G65" s="28">
        <v>4869510</v>
      </c>
      <c r="H65" s="4">
        <v>305</v>
      </c>
      <c r="I65" s="4" t="s">
        <v>285</v>
      </c>
      <c r="J65" s="17" t="s">
        <v>285</v>
      </c>
      <c r="K65" s="17">
        <v>11</v>
      </c>
      <c r="L65" s="17">
        <v>15</v>
      </c>
      <c r="M65" s="20">
        <v>36.299999999999997</v>
      </c>
      <c r="N65" s="20" t="str">
        <f t="shared" si="0"/>
        <v>Typical</v>
      </c>
      <c r="O65" s="4">
        <v>2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14</v>
      </c>
      <c r="V65" s="4">
        <v>0</v>
      </c>
      <c r="W65" s="20">
        <v>27.5</v>
      </c>
      <c r="X65" s="20">
        <v>40</v>
      </c>
      <c r="Y65" s="17">
        <v>36</v>
      </c>
      <c r="Z65" s="17">
        <v>177</v>
      </c>
      <c r="AA65" s="17" t="s">
        <v>289</v>
      </c>
      <c r="AB65" s="17">
        <f t="shared" si="1"/>
        <v>15</v>
      </c>
      <c r="AC65" s="17" t="str">
        <f t="shared" si="2"/>
        <v/>
      </c>
      <c r="AD65" s="17">
        <f t="shared" si="3"/>
        <v>1</v>
      </c>
      <c r="AE65" s="17" t="str">
        <f t="shared" si="4"/>
        <v/>
      </c>
      <c r="AF65" s="17" t="str">
        <f t="shared" si="5"/>
        <v/>
      </c>
      <c r="AG65" s="17" t="str">
        <f t="shared" si="6"/>
        <v/>
      </c>
      <c r="AH65" s="17" t="str">
        <f t="shared" si="7"/>
        <v/>
      </c>
      <c r="AI65" s="17" t="str">
        <f t="shared" si="8"/>
        <v/>
      </c>
      <c r="AJ65" s="17" t="str">
        <f t="shared" si="9"/>
        <v/>
      </c>
      <c r="AK65" s="21" t="s">
        <v>361</v>
      </c>
      <c r="AP65" s="5">
        <f t="shared" si="10"/>
        <v>1</v>
      </c>
      <c r="AQ65" s="5">
        <f t="shared" si="11"/>
        <v>0</v>
      </c>
      <c r="AR65" s="5">
        <f t="shared" si="12"/>
        <v>1</v>
      </c>
      <c r="AS65" s="5">
        <f t="shared" si="13"/>
        <v>0</v>
      </c>
      <c r="AT65" s="5">
        <f t="shared" si="14"/>
        <v>1</v>
      </c>
    </row>
    <row r="66" spans="1:46" ht="26" x14ac:dyDescent="0.3">
      <c r="A66" s="4">
        <v>65</v>
      </c>
      <c r="B66" s="4" t="s">
        <v>84</v>
      </c>
      <c r="C66" s="4" t="s">
        <v>84</v>
      </c>
      <c r="D66" s="27">
        <v>43.943442949999998</v>
      </c>
      <c r="E66" s="27">
        <v>-71.706308770000007</v>
      </c>
      <c r="F66" s="28">
        <v>282815</v>
      </c>
      <c r="G66" s="28">
        <v>4869152</v>
      </c>
      <c r="H66" s="4">
        <v>288</v>
      </c>
      <c r="I66" s="4" t="s">
        <v>285</v>
      </c>
      <c r="J66" s="4"/>
      <c r="K66" s="4">
        <v>4</v>
      </c>
      <c r="L66" s="4">
        <v>4</v>
      </c>
      <c r="M66" s="29">
        <v>50.5</v>
      </c>
      <c r="N66" s="20" t="str">
        <f t="shared" si="0"/>
        <v>Typical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16</v>
      </c>
      <c r="V66" s="4">
        <v>0</v>
      </c>
      <c r="W66" s="4"/>
      <c r="X66" s="4"/>
      <c r="Y66" s="4"/>
      <c r="Z66" s="4"/>
      <c r="AA66" s="4"/>
      <c r="AB66" s="17" t="str">
        <f t="shared" si="1"/>
        <v/>
      </c>
      <c r="AC66" s="17" t="str">
        <f t="shared" si="2"/>
        <v/>
      </c>
      <c r="AD66" s="17" t="str">
        <f t="shared" si="3"/>
        <v/>
      </c>
      <c r="AE66" s="17" t="str">
        <f t="shared" si="4"/>
        <v/>
      </c>
      <c r="AF66" s="17" t="str">
        <f t="shared" si="5"/>
        <v/>
      </c>
      <c r="AG66" s="17" t="str">
        <f t="shared" si="6"/>
        <v/>
      </c>
      <c r="AH66" s="17">
        <f t="shared" si="7"/>
        <v>1</v>
      </c>
      <c r="AI66" s="17" t="str">
        <f t="shared" si="8"/>
        <v/>
      </c>
      <c r="AJ66" s="17" t="str">
        <f t="shared" si="9"/>
        <v/>
      </c>
      <c r="AK66" s="21" t="s">
        <v>362</v>
      </c>
      <c r="AP66" s="5">
        <f t="shared" si="10"/>
        <v>0</v>
      </c>
      <c r="AQ66" s="5">
        <f t="shared" si="11"/>
        <v>1</v>
      </c>
      <c r="AR66" s="5">
        <f t="shared" si="12"/>
        <v>0</v>
      </c>
      <c r="AS66" s="5">
        <f t="shared" si="13"/>
        <v>1</v>
      </c>
      <c r="AT66" s="5">
        <f t="shared" si="14"/>
        <v>1</v>
      </c>
    </row>
    <row r="67" spans="1:46" x14ac:dyDescent="0.3">
      <c r="A67" s="4">
        <v>66</v>
      </c>
      <c r="B67" s="4" t="s">
        <v>85</v>
      </c>
      <c r="C67" s="4" t="s">
        <v>85</v>
      </c>
      <c r="D67" s="27">
        <v>43.943956759999999</v>
      </c>
      <c r="E67" s="27">
        <v>-71.706282250000001</v>
      </c>
      <c r="F67" s="28">
        <v>282819</v>
      </c>
      <c r="G67" s="28">
        <v>4869209</v>
      </c>
      <c r="H67" s="4">
        <v>289</v>
      </c>
      <c r="I67" s="4" t="s">
        <v>285</v>
      </c>
      <c r="J67" s="4"/>
      <c r="K67" s="4">
        <v>4</v>
      </c>
      <c r="L67" s="4">
        <v>4</v>
      </c>
      <c r="M67" s="29">
        <v>59.7</v>
      </c>
      <c r="N67" s="20" t="str">
        <f t="shared" ref="N67:N69" si="15">IF(O67&gt;10,"Bh",IF(U67&gt;10,"Typical",""))</f>
        <v>Bh</v>
      </c>
      <c r="O67" s="4">
        <v>13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3</v>
      </c>
      <c r="V67" s="4">
        <v>0</v>
      </c>
      <c r="W67" s="4"/>
      <c r="X67" s="4"/>
      <c r="Y67" s="4"/>
      <c r="Z67" s="4"/>
      <c r="AA67" s="4" t="s">
        <v>289</v>
      </c>
      <c r="AB67" s="17">
        <f t="shared" ref="AB67:AB69" si="16">IF(AA67="yes",L67,"")</f>
        <v>4</v>
      </c>
      <c r="AC67" s="17">
        <f t="shared" ref="AC67:AC69" si="17">IF($AA67="yes",IF($N67="Bh",1,""),"")</f>
        <v>1</v>
      </c>
      <c r="AD67" s="17" t="str">
        <f t="shared" ref="AD67:AD69" si="18">IF($AA67="yes",IF(N67="Typical",1,""),"")</f>
        <v/>
      </c>
      <c r="AE67" s="17" t="str">
        <f t="shared" ref="AE67:AE69" si="19">IF($AA67="yes",IF($N67="mixed",1,""),"")</f>
        <v/>
      </c>
      <c r="AF67" s="17" t="str">
        <f t="shared" ref="AF67:AF69" si="20">IF($AA67="yes",IF($N67="unknown",1,""),"")</f>
        <v/>
      </c>
      <c r="AG67" s="17" t="str">
        <f t="shared" ref="AG67:AG69" si="21">IF($AA67&lt;&gt;"yes",IF($N67="Bh",1,""),"")</f>
        <v/>
      </c>
      <c r="AH67" s="17" t="str">
        <f t="shared" ref="AH67:AH69" si="22">IF($AA67&lt;&gt;"yes",IF($N67="Typical",1,""),"")</f>
        <v/>
      </c>
      <c r="AI67" s="17" t="str">
        <f t="shared" ref="AI67:AI69" si="23">IF($AA67&lt;&gt;"yes",IF($N67="mixed",1,""),"")</f>
        <v/>
      </c>
      <c r="AJ67" s="17" t="str">
        <f t="shared" ref="AJ67:AJ69" si="24">IF($AA67&lt;&gt;"yes",IF($N67="unknown",1,""),"")</f>
        <v/>
      </c>
      <c r="AK67" s="21" t="s">
        <v>363</v>
      </c>
      <c r="AP67" s="5">
        <f t="shared" ref="AP67:AP69" si="25">IF(AA67="yes",1,0)</f>
        <v>1</v>
      </c>
      <c r="AQ67" s="5">
        <f t="shared" ref="AQ67:AQ69" si="26">IF(AA67&lt;&gt;"yes",1,0)</f>
        <v>0</v>
      </c>
      <c r="AR67" s="5">
        <f t="shared" ref="AR67:AR69" si="27">SUM(AC67:AF67)</f>
        <v>1</v>
      </c>
      <c r="AS67" s="5">
        <f t="shared" ref="AS67:AS69" si="28">SUM(AG67:AJ67)</f>
        <v>0</v>
      </c>
      <c r="AT67" s="5">
        <f t="shared" ref="AT67:AT69" si="29">SUM(AR67:AS67)</f>
        <v>1</v>
      </c>
    </row>
    <row r="68" spans="1:46" x14ac:dyDescent="0.3">
      <c r="A68" s="4">
        <v>67</v>
      </c>
      <c r="B68" s="4" t="s">
        <v>86</v>
      </c>
      <c r="C68" s="4" t="s">
        <v>86</v>
      </c>
      <c r="D68" s="27">
        <v>43.948526219999998</v>
      </c>
      <c r="E68" s="27">
        <v>-71.705318340000005</v>
      </c>
      <c r="F68" s="28">
        <v>282913</v>
      </c>
      <c r="G68" s="28">
        <v>4869714</v>
      </c>
      <c r="H68" s="4">
        <v>304</v>
      </c>
      <c r="I68" s="4" t="s">
        <v>285</v>
      </c>
      <c r="J68" s="4"/>
      <c r="K68" s="4">
        <v>10</v>
      </c>
      <c r="L68" s="4">
        <v>15</v>
      </c>
      <c r="M68" s="29">
        <v>52</v>
      </c>
      <c r="N68" s="20" t="str">
        <f t="shared" si="15"/>
        <v>Bh</v>
      </c>
      <c r="O68" s="4">
        <v>13</v>
      </c>
      <c r="P68" s="4">
        <v>0</v>
      </c>
      <c r="Q68" s="4">
        <v>1</v>
      </c>
      <c r="R68" s="4">
        <v>0</v>
      </c>
      <c r="S68" s="4">
        <v>0</v>
      </c>
      <c r="T68" s="4">
        <v>0</v>
      </c>
      <c r="U68" s="4">
        <v>2</v>
      </c>
      <c r="V68" s="4">
        <v>0</v>
      </c>
      <c r="W68" s="4"/>
      <c r="X68" s="4"/>
      <c r="Y68" s="4"/>
      <c r="Z68" s="4"/>
      <c r="AA68" s="4"/>
      <c r="AB68" s="17" t="str">
        <f t="shared" si="16"/>
        <v/>
      </c>
      <c r="AC68" s="17" t="str">
        <f t="shared" si="17"/>
        <v/>
      </c>
      <c r="AD68" s="17" t="str">
        <f t="shared" si="18"/>
        <v/>
      </c>
      <c r="AE68" s="17" t="str">
        <f t="shared" si="19"/>
        <v/>
      </c>
      <c r="AF68" s="17" t="str">
        <f t="shared" si="20"/>
        <v/>
      </c>
      <c r="AG68" s="17">
        <f t="shared" si="21"/>
        <v>1</v>
      </c>
      <c r="AH68" s="17" t="str">
        <f t="shared" si="22"/>
        <v/>
      </c>
      <c r="AI68" s="17" t="str">
        <f t="shared" si="23"/>
        <v/>
      </c>
      <c r="AJ68" s="17" t="str">
        <f t="shared" si="24"/>
        <v/>
      </c>
      <c r="AK68" s="21" t="s">
        <v>364</v>
      </c>
      <c r="AP68" s="5">
        <f t="shared" si="25"/>
        <v>0</v>
      </c>
      <c r="AQ68" s="5">
        <f t="shared" si="26"/>
        <v>1</v>
      </c>
      <c r="AR68" s="5">
        <f t="shared" si="27"/>
        <v>0</v>
      </c>
      <c r="AS68" s="5">
        <f t="shared" si="28"/>
        <v>1</v>
      </c>
      <c r="AT68" s="5">
        <f t="shared" si="29"/>
        <v>1</v>
      </c>
    </row>
    <row r="69" spans="1:46" x14ac:dyDescent="0.3">
      <c r="A69" s="4">
        <v>68</v>
      </c>
      <c r="B69" s="4" t="s">
        <v>87</v>
      </c>
      <c r="C69" s="4" t="s">
        <v>87</v>
      </c>
      <c r="D69" s="27">
        <v>43.944054960000003</v>
      </c>
      <c r="E69" s="27">
        <v>-71.705177710000001</v>
      </c>
      <c r="F69" s="28">
        <v>282908</v>
      </c>
      <c r="G69" s="28">
        <v>4869217</v>
      </c>
      <c r="H69" s="4">
        <v>276</v>
      </c>
      <c r="I69" s="4" t="s">
        <v>285</v>
      </c>
      <c r="J69" s="4"/>
      <c r="K69" s="4">
        <v>12</v>
      </c>
      <c r="L69" s="4">
        <v>12</v>
      </c>
      <c r="M69" s="29">
        <v>31.2</v>
      </c>
      <c r="N69" s="20" t="s">
        <v>258</v>
      </c>
      <c r="O69" s="4">
        <v>8</v>
      </c>
      <c r="P69" s="4">
        <v>6</v>
      </c>
      <c r="Q69" s="4">
        <v>0</v>
      </c>
      <c r="R69" s="4">
        <v>1</v>
      </c>
      <c r="S69" s="4">
        <v>1</v>
      </c>
      <c r="T69" s="4">
        <v>0</v>
      </c>
      <c r="U69" s="4">
        <v>0</v>
      </c>
      <c r="V69" s="4">
        <v>0</v>
      </c>
      <c r="W69" s="4"/>
      <c r="X69" s="4"/>
      <c r="Y69" s="4"/>
      <c r="Z69" s="4"/>
      <c r="AA69" s="4" t="s">
        <v>289</v>
      </c>
      <c r="AB69" s="17">
        <f t="shared" si="16"/>
        <v>12</v>
      </c>
      <c r="AC69" s="17">
        <f t="shared" si="17"/>
        <v>1</v>
      </c>
      <c r="AD69" s="17" t="str">
        <f t="shared" si="18"/>
        <v/>
      </c>
      <c r="AE69" s="17" t="str">
        <f t="shared" si="19"/>
        <v/>
      </c>
      <c r="AF69" s="17" t="str">
        <f t="shared" si="20"/>
        <v/>
      </c>
      <c r="AG69" s="17" t="str">
        <f t="shared" si="21"/>
        <v/>
      </c>
      <c r="AH69" s="17" t="str">
        <f t="shared" si="22"/>
        <v/>
      </c>
      <c r="AI69" s="17" t="str">
        <f t="shared" si="23"/>
        <v/>
      </c>
      <c r="AJ69" s="17" t="str">
        <f t="shared" si="24"/>
        <v/>
      </c>
      <c r="AK69" s="21" t="s">
        <v>365</v>
      </c>
      <c r="AP69" s="5">
        <f t="shared" si="25"/>
        <v>1</v>
      </c>
      <c r="AQ69" s="5">
        <f t="shared" si="26"/>
        <v>0</v>
      </c>
      <c r="AR69" s="5">
        <f t="shared" si="27"/>
        <v>1</v>
      </c>
      <c r="AS69" s="5">
        <f t="shared" si="28"/>
        <v>0</v>
      </c>
      <c r="AT69" s="5">
        <f t="shared" si="29"/>
        <v>1</v>
      </c>
    </row>
    <row r="71" spans="1:46" x14ac:dyDescent="0.3">
      <c r="J71" s="5" t="s">
        <v>366</v>
      </c>
      <c r="K71" s="67">
        <f>AVERAGE(K$2:K$69)</f>
        <v>6.6764705882352944</v>
      </c>
      <c r="L71" s="67">
        <f t="shared" ref="L71:M71" si="30">AVERAGE(L$2:L$69)</f>
        <v>9.3235294117647065</v>
      </c>
      <c r="M71" s="67">
        <f t="shared" si="30"/>
        <v>55.943283582089542</v>
      </c>
      <c r="W71" s="67">
        <f t="shared" ref="W71" si="31">AVERAGE(W$2:W$69)</f>
        <v>17.857142857142858</v>
      </c>
      <c r="AA71" s="5" t="s">
        <v>367</v>
      </c>
      <c r="AB71" s="5">
        <f>SUM(AB2:AB69)</f>
        <v>308</v>
      </c>
      <c r="AC71" s="5">
        <f t="shared" ref="AC71:AJ71" si="32">SUM(AC2:AC69)</f>
        <v>9</v>
      </c>
      <c r="AD71" s="5">
        <f t="shared" si="32"/>
        <v>10</v>
      </c>
      <c r="AE71" s="5">
        <f t="shared" si="32"/>
        <v>9</v>
      </c>
      <c r="AF71" s="5">
        <f t="shared" si="32"/>
        <v>4</v>
      </c>
      <c r="AG71" s="5">
        <f t="shared" si="32"/>
        <v>12</v>
      </c>
      <c r="AH71" s="5">
        <f t="shared" si="32"/>
        <v>10</v>
      </c>
      <c r="AI71" s="5">
        <f t="shared" si="32"/>
        <v>11</v>
      </c>
      <c r="AJ71" s="5">
        <f t="shared" si="32"/>
        <v>2</v>
      </c>
    </row>
    <row r="72" spans="1:46" x14ac:dyDescent="0.3">
      <c r="J72" s="5" t="s">
        <v>368</v>
      </c>
      <c r="K72" s="5">
        <f>MIN(K$2:K$69)</f>
        <v>4</v>
      </c>
      <c r="L72" s="5">
        <f t="shared" ref="L72:M72" si="33">MIN(L$2:L$69)</f>
        <v>4</v>
      </c>
      <c r="M72" s="5">
        <f t="shared" si="33"/>
        <v>31.2</v>
      </c>
      <c r="W72" s="5">
        <f t="shared" ref="W72" si="34">MIN(W$2:W$69)</f>
        <v>7.5</v>
      </c>
      <c r="AA72" s="5" t="s">
        <v>369</v>
      </c>
      <c r="AB72" s="5">
        <f>COUNT(AB2:AB69)</f>
        <v>32</v>
      </c>
      <c r="AF72" s="5">
        <f>SUM(AC71:AF71)</f>
        <v>32</v>
      </c>
      <c r="AJ72" s="5">
        <f>SUM(AG71:AJ71)</f>
        <v>35</v>
      </c>
    </row>
    <row r="73" spans="1:46" x14ac:dyDescent="0.3">
      <c r="J73" s="5" t="s">
        <v>370</v>
      </c>
      <c r="K73" s="5">
        <f>MAX(K$2:K$69)</f>
        <v>13</v>
      </c>
      <c r="L73" s="5">
        <f t="shared" ref="L73:M73" si="35">MAX(L$2:L$69)</f>
        <v>21</v>
      </c>
      <c r="M73" s="5">
        <f t="shared" si="35"/>
        <v>99.4</v>
      </c>
      <c r="W73" s="5">
        <f t="shared" ref="W73" si="36">MAX(W$2:W$69)</f>
        <v>42.5</v>
      </c>
    </row>
    <row r="74" spans="1:46" x14ac:dyDescent="0.3">
      <c r="J74" s="5" t="s">
        <v>371</v>
      </c>
      <c r="K74" s="5">
        <f>MEDIAN(K$2:K$69)</f>
        <v>6</v>
      </c>
      <c r="L74" s="5">
        <f t="shared" ref="L74:M74" si="37">MEDIAN(L$2:L$69)</f>
        <v>9</v>
      </c>
      <c r="M74" s="5">
        <f t="shared" si="37"/>
        <v>53.7</v>
      </c>
      <c r="W74" s="5">
        <f t="shared" ref="W74" si="38">MEDIAN(W$2:W$69)</f>
        <v>15</v>
      </c>
    </row>
    <row r="76" spans="1:46" x14ac:dyDescent="0.3">
      <c r="K76" s="5">
        <f>SUM(K2:K69)</f>
        <v>454</v>
      </c>
      <c r="L76" s="5">
        <f>SUM(L2:L69)</f>
        <v>634</v>
      </c>
    </row>
  </sheetData>
  <mergeCells count="1">
    <mergeCell ref="AM1:AN1"/>
  </mergeCells>
  <conditionalFormatting sqref="AA2:AA69">
    <cfRule type="containsText" dxfId="1" priority="4" operator="containsText" text="yes">
      <formula>NOT(ISERROR(SEARCH("yes",AA2)))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:AT6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69">
    <cfRule type="containsText" dxfId="0" priority="1" operator="containsText" text="yes">
      <formula>NOT(ISERROR(SEARCH("yes",J2)))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6" sqref="C6"/>
    </sheetView>
  </sheetViews>
  <sheetFormatPr defaultRowHeight="14.5" x14ac:dyDescent="0.35"/>
  <cols>
    <col min="1" max="1" width="25.54296875" customWidth="1"/>
    <col min="2" max="2" width="0.6328125" customWidth="1"/>
    <col min="3" max="3" width="14.1796875" customWidth="1"/>
    <col min="4" max="4" width="1" customWidth="1"/>
    <col min="5" max="5" width="14.1796875" customWidth="1"/>
  </cols>
  <sheetData>
    <row r="1" spans="1:5" s="69" customFormat="1" ht="16" thickBot="1" x14ac:dyDescent="0.4">
      <c r="A1" s="68" t="s">
        <v>380</v>
      </c>
      <c r="B1" s="68"/>
      <c r="C1" s="68"/>
      <c r="D1" s="68"/>
      <c r="E1" s="68"/>
    </row>
    <row r="2" spans="1:5" ht="15" thickTop="1" x14ac:dyDescent="0.35">
      <c r="A2" t="s">
        <v>288</v>
      </c>
      <c r="C2" s="70">
        <v>308</v>
      </c>
      <c r="D2" s="70"/>
      <c r="E2" s="70"/>
    </row>
    <row r="3" spans="1:5" x14ac:dyDescent="0.35">
      <c r="A3" s="71" t="s">
        <v>291</v>
      </c>
      <c r="B3" s="71"/>
      <c r="C3" s="72">
        <v>32</v>
      </c>
      <c r="D3" s="72"/>
      <c r="E3" s="72"/>
    </row>
    <row r="4" spans="1:5" ht="15" thickBot="1" x14ac:dyDescent="0.4">
      <c r="A4" s="73"/>
      <c r="B4" s="73"/>
      <c r="C4" s="73"/>
      <c r="D4" s="73"/>
      <c r="E4" s="73"/>
    </row>
    <row r="5" spans="1:5" ht="15" thickTop="1" x14ac:dyDescent="0.35">
      <c r="C5" s="72" t="s">
        <v>372</v>
      </c>
      <c r="D5" s="72"/>
      <c r="E5" s="72"/>
    </row>
    <row r="6" spans="1:5" x14ac:dyDescent="0.35">
      <c r="A6" s="71" t="s">
        <v>373</v>
      </c>
      <c r="C6" s="74" t="s">
        <v>374</v>
      </c>
      <c r="D6" s="75"/>
      <c r="E6" s="74" t="s">
        <v>375</v>
      </c>
    </row>
    <row r="7" spans="1:5" x14ac:dyDescent="0.35">
      <c r="A7" t="s">
        <v>376</v>
      </c>
      <c r="C7" s="76">
        <v>9</v>
      </c>
      <c r="D7" s="76"/>
      <c r="E7" s="76">
        <v>12</v>
      </c>
    </row>
    <row r="8" spans="1:5" x14ac:dyDescent="0.35">
      <c r="A8" t="s">
        <v>377</v>
      </c>
      <c r="C8" s="76">
        <v>10</v>
      </c>
      <c r="D8" s="76"/>
      <c r="E8" s="76">
        <v>10</v>
      </c>
    </row>
    <row r="9" spans="1:5" x14ac:dyDescent="0.35">
      <c r="A9" t="s">
        <v>378</v>
      </c>
      <c r="C9" s="76">
        <v>9</v>
      </c>
      <c r="D9" s="76"/>
      <c r="E9" s="76">
        <v>11</v>
      </c>
    </row>
    <row r="10" spans="1:5" x14ac:dyDescent="0.35">
      <c r="A10" s="71" t="s">
        <v>379</v>
      </c>
      <c r="B10" s="71"/>
      <c r="C10" s="77">
        <v>4</v>
      </c>
      <c r="D10" s="77"/>
      <c r="E10" s="77">
        <v>2</v>
      </c>
    </row>
  </sheetData>
  <mergeCells count="3">
    <mergeCell ref="C2:E2"/>
    <mergeCell ref="C3:E3"/>
    <mergeCell ref="C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A2" sqref="A2"/>
    </sheetView>
  </sheetViews>
  <sheetFormatPr defaultColWidth="9.6328125" defaultRowHeight="13" x14ac:dyDescent="0.3"/>
  <cols>
    <col min="1" max="1" width="7.54296875" style="5" customWidth="1"/>
    <col min="2" max="3" width="9.6328125" style="5" customWidth="1"/>
    <col min="4" max="4" width="11.36328125" style="5" bestFit="1" customWidth="1"/>
    <col min="5" max="5" width="12" style="5" bestFit="1" customWidth="1"/>
    <col min="6" max="7" width="12" style="5" customWidth="1"/>
    <col min="8" max="16384" width="9.6328125" style="3"/>
  </cols>
  <sheetData>
    <row r="1" spans="1:9" ht="13.5" thickTop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</row>
    <row r="2" spans="1:9" x14ac:dyDescent="0.3">
      <c r="A2" s="4">
        <v>1</v>
      </c>
      <c r="B2" s="4" t="s">
        <v>9</v>
      </c>
      <c r="C2" s="4" t="s">
        <v>9</v>
      </c>
      <c r="D2" s="4">
        <v>43.934016460000002</v>
      </c>
      <c r="E2" s="4">
        <v>-71.775698390000002</v>
      </c>
      <c r="F2" s="4">
        <v>277211</v>
      </c>
      <c r="G2" s="4">
        <v>4868290</v>
      </c>
      <c r="H2" s="4">
        <v>0</v>
      </c>
      <c r="I2" s="4">
        <v>1</v>
      </c>
    </row>
    <row r="3" spans="1:9" x14ac:dyDescent="0.3">
      <c r="A3" s="4">
        <v>2</v>
      </c>
      <c r="B3" s="4" t="s">
        <v>10</v>
      </c>
      <c r="C3" s="4" t="s">
        <v>11</v>
      </c>
      <c r="D3" s="4">
        <v>43.932858000000003</v>
      </c>
      <c r="E3" s="4">
        <v>-71.773078979999994</v>
      </c>
      <c r="F3" s="4">
        <v>277417</v>
      </c>
      <c r="G3" s="4">
        <v>4868154</v>
      </c>
      <c r="H3" s="4">
        <v>1</v>
      </c>
      <c r="I3" s="4">
        <v>0</v>
      </c>
    </row>
    <row r="4" spans="1:9" x14ac:dyDescent="0.3">
      <c r="A4" s="4">
        <v>3</v>
      </c>
      <c r="B4" s="4" t="s">
        <v>12</v>
      </c>
      <c r="C4" s="4" t="s">
        <v>12</v>
      </c>
      <c r="D4" s="4">
        <v>43.934139003977101</v>
      </c>
      <c r="E4" s="4">
        <v>-71.756353983655501</v>
      </c>
      <c r="F4" s="4">
        <v>278764</v>
      </c>
      <c r="G4" s="4">
        <v>4868252</v>
      </c>
      <c r="H4" s="4">
        <v>1</v>
      </c>
      <c r="I4" s="4">
        <v>0</v>
      </c>
    </row>
    <row r="5" spans="1:9" x14ac:dyDescent="0.3">
      <c r="A5" s="4">
        <v>4</v>
      </c>
      <c r="B5" s="4" t="s">
        <v>13</v>
      </c>
      <c r="C5" s="4" t="s">
        <v>13</v>
      </c>
      <c r="D5" s="4">
        <v>43.933576997369499</v>
      </c>
      <c r="E5" s="4">
        <v>-71.755603970959697</v>
      </c>
      <c r="F5" s="4">
        <v>278822</v>
      </c>
      <c r="G5" s="4">
        <v>4868187</v>
      </c>
      <c r="H5" s="4">
        <v>0</v>
      </c>
      <c r="I5" s="4">
        <v>1</v>
      </c>
    </row>
    <row r="6" spans="1:9" x14ac:dyDescent="0.3">
      <c r="A6" s="4">
        <v>5</v>
      </c>
      <c r="B6" s="4" t="s">
        <v>14</v>
      </c>
      <c r="C6" s="4" t="s">
        <v>14</v>
      </c>
      <c r="D6" s="4">
        <v>43.932347036898101</v>
      </c>
      <c r="E6" s="4">
        <v>-71.753569012507697</v>
      </c>
      <c r="F6" s="4">
        <v>278981</v>
      </c>
      <c r="G6" s="4">
        <v>4868045</v>
      </c>
      <c r="H6" s="4">
        <v>0</v>
      </c>
      <c r="I6" s="4">
        <v>1</v>
      </c>
    </row>
    <row r="7" spans="1:9" x14ac:dyDescent="0.3">
      <c r="A7" s="4">
        <v>6</v>
      </c>
      <c r="B7" s="4" t="s">
        <v>15</v>
      </c>
      <c r="C7" s="4" t="s">
        <v>15</v>
      </c>
      <c r="D7" s="4">
        <v>43.933572974055998</v>
      </c>
      <c r="E7" s="4">
        <v>-71.752378027886095</v>
      </c>
      <c r="F7" s="4">
        <v>279081</v>
      </c>
      <c r="G7" s="4">
        <v>4868178</v>
      </c>
      <c r="H7" s="4">
        <v>1</v>
      </c>
      <c r="I7" s="4">
        <v>0</v>
      </c>
    </row>
    <row r="8" spans="1:9" x14ac:dyDescent="0.3">
      <c r="A8" s="4">
        <v>7</v>
      </c>
      <c r="B8" s="4" t="s">
        <v>16</v>
      </c>
      <c r="C8" s="4" t="s">
        <v>16</v>
      </c>
      <c r="D8" s="4">
        <v>43.936986001208403</v>
      </c>
      <c r="E8" s="4">
        <v>-71.747503029182496</v>
      </c>
      <c r="F8" s="4">
        <v>279485</v>
      </c>
      <c r="G8" s="4">
        <v>4868544</v>
      </c>
      <c r="H8" s="4">
        <v>0</v>
      </c>
      <c r="I8" s="4">
        <v>1</v>
      </c>
    </row>
    <row r="9" spans="1:9" x14ac:dyDescent="0.3">
      <c r="A9" s="4">
        <v>8</v>
      </c>
      <c r="B9" s="4" t="s">
        <v>17</v>
      </c>
      <c r="C9" s="4" t="s">
        <v>17</v>
      </c>
      <c r="D9" s="4">
        <v>43.937094289999997</v>
      </c>
      <c r="E9" s="4">
        <v>-71.747459750000004</v>
      </c>
      <c r="F9" s="4">
        <v>279489</v>
      </c>
      <c r="G9" s="4">
        <v>4868556</v>
      </c>
      <c r="H9" s="4">
        <v>1</v>
      </c>
      <c r="I9" s="4">
        <v>0</v>
      </c>
    </row>
    <row r="10" spans="1:9" x14ac:dyDescent="0.3">
      <c r="A10" s="4">
        <v>9</v>
      </c>
      <c r="B10" s="4" t="s">
        <v>18</v>
      </c>
      <c r="C10" s="4" t="s">
        <v>18</v>
      </c>
      <c r="D10" s="4">
        <v>43.936849962919901</v>
      </c>
      <c r="E10" s="4">
        <v>-71.746068969368906</v>
      </c>
      <c r="F10" s="4">
        <v>279600</v>
      </c>
      <c r="G10" s="4">
        <v>4868525</v>
      </c>
      <c r="H10" s="4">
        <v>0</v>
      </c>
      <c r="I10" s="4">
        <v>1</v>
      </c>
    </row>
    <row r="11" spans="1:9" x14ac:dyDescent="0.3">
      <c r="A11" s="4">
        <v>10</v>
      </c>
      <c r="B11" s="4" t="s">
        <v>19</v>
      </c>
      <c r="C11" s="4" t="s">
        <v>19</v>
      </c>
      <c r="D11" s="4">
        <v>43.936882590000003</v>
      </c>
      <c r="E11" s="4">
        <v>-71.74578047</v>
      </c>
      <c r="F11" s="4">
        <v>279623</v>
      </c>
      <c r="G11" s="4">
        <v>4868528</v>
      </c>
      <c r="H11" s="4">
        <v>1</v>
      </c>
      <c r="I11" s="4">
        <v>0</v>
      </c>
    </row>
    <row r="12" spans="1:9" x14ac:dyDescent="0.3">
      <c r="A12" s="4">
        <v>11</v>
      </c>
      <c r="B12" s="4" t="s">
        <v>20</v>
      </c>
      <c r="C12" s="4" t="s">
        <v>20</v>
      </c>
      <c r="D12" s="4">
        <v>43.936584600000003</v>
      </c>
      <c r="E12" s="4">
        <v>-71.74544281</v>
      </c>
      <c r="F12" s="4">
        <v>279649</v>
      </c>
      <c r="G12" s="4">
        <v>4868494</v>
      </c>
      <c r="H12" s="4">
        <v>0</v>
      </c>
      <c r="I12" s="4">
        <v>1</v>
      </c>
    </row>
    <row r="13" spans="1:9" x14ac:dyDescent="0.3">
      <c r="A13" s="4">
        <v>12</v>
      </c>
      <c r="B13" s="4" t="s">
        <v>21</v>
      </c>
      <c r="C13" s="4" t="s">
        <v>21</v>
      </c>
      <c r="D13" s="4">
        <v>43.936231965199099</v>
      </c>
      <c r="E13" s="4">
        <v>-71.745163975283504</v>
      </c>
      <c r="F13" s="4">
        <v>279670</v>
      </c>
      <c r="G13" s="4">
        <v>4868454</v>
      </c>
      <c r="H13" s="4">
        <v>1</v>
      </c>
      <c r="I13" s="4">
        <v>0</v>
      </c>
    </row>
    <row r="14" spans="1:9" x14ac:dyDescent="0.3">
      <c r="A14" s="4">
        <v>13</v>
      </c>
      <c r="B14" s="4" t="s">
        <v>22</v>
      </c>
      <c r="C14" s="4" t="s">
        <v>22</v>
      </c>
      <c r="D14" s="4">
        <v>43.935876810000003</v>
      </c>
      <c r="E14" s="4">
        <v>-71.744924330000003</v>
      </c>
      <c r="F14" s="4">
        <v>279688</v>
      </c>
      <c r="G14" s="4">
        <v>4868414</v>
      </c>
      <c r="H14" s="4">
        <v>1</v>
      </c>
      <c r="I14" s="4">
        <v>0</v>
      </c>
    </row>
    <row r="15" spans="1:9" x14ac:dyDescent="0.3">
      <c r="A15" s="4">
        <v>14</v>
      </c>
      <c r="B15" s="4" t="s">
        <v>23</v>
      </c>
      <c r="C15" s="4" t="s">
        <v>23</v>
      </c>
      <c r="D15" s="4">
        <v>43.936239530000002</v>
      </c>
      <c r="E15" s="4">
        <v>-71.74481643</v>
      </c>
      <c r="F15" s="4">
        <v>279698</v>
      </c>
      <c r="G15" s="4">
        <v>4868454</v>
      </c>
      <c r="H15" s="4">
        <v>1</v>
      </c>
      <c r="I15" s="4">
        <v>0</v>
      </c>
    </row>
    <row r="16" spans="1:9" x14ac:dyDescent="0.3">
      <c r="A16" s="4">
        <v>15</v>
      </c>
      <c r="B16" s="4" t="s">
        <v>24</v>
      </c>
      <c r="C16" s="4" t="s">
        <v>24</v>
      </c>
      <c r="D16" s="4">
        <v>43.936154680000001</v>
      </c>
      <c r="E16" s="4">
        <v>-71.744600730000002</v>
      </c>
      <c r="F16" s="4">
        <v>279715</v>
      </c>
      <c r="G16" s="4">
        <v>4868444</v>
      </c>
      <c r="H16" s="4">
        <v>0</v>
      </c>
      <c r="I16" s="4">
        <v>1</v>
      </c>
    </row>
    <row r="17" spans="1:9" x14ac:dyDescent="0.3">
      <c r="A17" s="4">
        <v>16</v>
      </c>
      <c r="B17" s="4" t="s">
        <v>25</v>
      </c>
      <c r="C17" s="4" t="s">
        <v>25</v>
      </c>
      <c r="D17" s="4">
        <v>43.936878010000001</v>
      </c>
      <c r="E17" s="4">
        <v>-71.744098280000003</v>
      </c>
      <c r="F17" s="4">
        <v>279758</v>
      </c>
      <c r="G17" s="4">
        <v>4868523</v>
      </c>
      <c r="H17" s="4">
        <v>1</v>
      </c>
      <c r="I17" s="4">
        <v>0</v>
      </c>
    </row>
    <row r="18" spans="1:9" x14ac:dyDescent="0.3">
      <c r="A18" s="4">
        <v>17</v>
      </c>
      <c r="B18" s="4" t="s">
        <v>26</v>
      </c>
      <c r="C18" s="4" t="s">
        <v>26</v>
      </c>
      <c r="D18" s="4">
        <v>43.936852980405</v>
      </c>
      <c r="E18" s="4">
        <v>-71.7440350167453</v>
      </c>
      <c r="F18" s="4">
        <v>279763</v>
      </c>
      <c r="G18" s="4">
        <v>4868520</v>
      </c>
      <c r="H18" s="4">
        <v>0</v>
      </c>
      <c r="I18" s="4">
        <v>1</v>
      </c>
    </row>
    <row r="19" spans="1:9" x14ac:dyDescent="0.3">
      <c r="A19" s="4">
        <v>18</v>
      </c>
      <c r="B19" s="4" t="s">
        <v>27</v>
      </c>
      <c r="C19" s="4" t="s">
        <v>27</v>
      </c>
      <c r="D19" s="4">
        <v>43.935620002448502</v>
      </c>
      <c r="E19" s="4">
        <v>-71.743419030681196</v>
      </c>
      <c r="F19" s="4">
        <v>279808</v>
      </c>
      <c r="G19" s="4">
        <v>4868381</v>
      </c>
      <c r="H19" s="4">
        <v>1</v>
      </c>
      <c r="I19" s="4">
        <v>0</v>
      </c>
    </row>
    <row r="20" spans="1:9" x14ac:dyDescent="0.3">
      <c r="A20" s="4">
        <v>19</v>
      </c>
      <c r="B20" s="4" t="s">
        <v>28</v>
      </c>
      <c r="C20" s="4" t="s">
        <v>28</v>
      </c>
      <c r="D20" s="4">
        <v>43.937345020000002</v>
      </c>
      <c r="E20" s="4">
        <v>-71.743397139999999</v>
      </c>
      <c r="F20" s="4">
        <v>279816</v>
      </c>
      <c r="G20" s="4">
        <v>4868573</v>
      </c>
      <c r="H20" s="4">
        <v>0</v>
      </c>
      <c r="I20" s="4">
        <v>1</v>
      </c>
    </row>
    <row r="21" spans="1:9" x14ac:dyDescent="0.3">
      <c r="A21" s="4">
        <v>20</v>
      </c>
      <c r="B21" s="4" t="s">
        <v>29</v>
      </c>
      <c r="C21" s="4" t="s">
        <v>29</v>
      </c>
      <c r="D21" s="4">
        <v>43.937150359999997</v>
      </c>
      <c r="E21" s="4">
        <v>-71.741756030000005</v>
      </c>
      <c r="F21" s="4">
        <v>279947</v>
      </c>
      <c r="G21" s="4">
        <v>4868547</v>
      </c>
      <c r="H21" s="4">
        <v>1</v>
      </c>
      <c r="I21" s="4">
        <v>0</v>
      </c>
    </row>
    <row r="22" spans="1:9" x14ac:dyDescent="0.3">
      <c r="A22" s="4">
        <v>21</v>
      </c>
      <c r="B22" s="4" t="s">
        <v>30</v>
      </c>
      <c r="C22" s="4" t="s">
        <v>30</v>
      </c>
      <c r="D22" s="4">
        <v>43.940250149999997</v>
      </c>
      <c r="E22" s="4">
        <v>-71.736765140000003</v>
      </c>
      <c r="F22" s="4">
        <v>280359</v>
      </c>
      <c r="G22" s="4">
        <v>4868878</v>
      </c>
      <c r="H22" s="4">
        <v>0</v>
      </c>
      <c r="I22" s="4">
        <v>1</v>
      </c>
    </row>
    <row r="23" spans="1:9" x14ac:dyDescent="0.3">
      <c r="A23" s="4">
        <v>22</v>
      </c>
      <c r="B23" s="4" t="s">
        <v>31</v>
      </c>
      <c r="C23" s="4" t="s">
        <v>32</v>
      </c>
      <c r="D23" s="4">
        <v>43.948560989999997</v>
      </c>
      <c r="E23" s="4">
        <v>-71.736332970000007</v>
      </c>
      <c r="F23" s="4">
        <v>280424</v>
      </c>
      <c r="G23" s="4">
        <v>4869800</v>
      </c>
      <c r="H23" s="4">
        <v>0</v>
      </c>
      <c r="I23" s="4">
        <v>1</v>
      </c>
    </row>
    <row r="24" spans="1:9" x14ac:dyDescent="0.3">
      <c r="A24" s="4">
        <v>23</v>
      </c>
      <c r="B24" s="4" t="s">
        <v>33</v>
      </c>
      <c r="C24" s="4" t="s">
        <v>34</v>
      </c>
      <c r="D24" s="4">
        <v>43.947217039999998</v>
      </c>
      <c r="E24" s="4">
        <v>-71.736120990000003</v>
      </c>
      <c r="F24" s="4">
        <v>280436</v>
      </c>
      <c r="G24" s="4">
        <v>4869650</v>
      </c>
      <c r="H24" s="4">
        <v>0</v>
      </c>
      <c r="I24" s="4">
        <v>1</v>
      </c>
    </row>
    <row r="25" spans="1:9" x14ac:dyDescent="0.3">
      <c r="A25" s="4">
        <v>24</v>
      </c>
      <c r="B25" s="4" t="s">
        <v>35</v>
      </c>
      <c r="C25" s="4" t="s">
        <v>35</v>
      </c>
      <c r="D25" s="4">
        <v>43.939455369999997</v>
      </c>
      <c r="E25" s="4">
        <v>-71.736118140000002</v>
      </c>
      <c r="F25" s="4">
        <v>280408</v>
      </c>
      <c r="G25" s="4">
        <v>4868788</v>
      </c>
      <c r="H25" s="4">
        <v>0</v>
      </c>
      <c r="I25" s="4">
        <v>1</v>
      </c>
    </row>
    <row r="26" spans="1:9" x14ac:dyDescent="0.3">
      <c r="A26" s="4">
        <v>25</v>
      </c>
      <c r="B26" s="4" t="s">
        <v>36</v>
      </c>
      <c r="C26" s="4" t="s">
        <v>36</v>
      </c>
      <c r="D26" s="4">
        <v>43.946539620000003</v>
      </c>
      <c r="E26" s="4">
        <v>-71.735795339999996</v>
      </c>
      <c r="F26" s="4">
        <v>280460</v>
      </c>
      <c r="G26" s="4">
        <v>4869574</v>
      </c>
      <c r="H26" s="4">
        <v>0</v>
      </c>
      <c r="I26" s="4">
        <v>1</v>
      </c>
    </row>
    <row r="27" spans="1:9" x14ac:dyDescent="0.3">
      <c r="A27" s="4">
        <v>26</v>
      </c>
      <c r="B27" s="4" t="s">
        <v>37</v>
      </c>
      <c r="C27" s="4" t="s">
        <v>37</v>
      </c>
      <c r="D27" s="4">
        <v>43.947432650000003</v>
      </c>
      <c r="E27" s="4">
        <v>-71.735724180000005</v>
      </c>
      <c r="F27" s="4">
        <v>280469</v>
      </c>
      <c r="G27" s="4">
        <v>4869673</v>
      </c>
      <c r="H27" s="4">
        <v>0</v>
      </c>
      <c r="I27" s="4">
        <v>1</v>
      </c>
    </row>
    <row r="28" spans="1:9" x14ac:dyDescent="0.3">
      <c r="A28" s="4">
        <v>27</v>
      </c>
      <c r="B28" s="4" t="s">
        <v>38</v>
      </c>
      <c r="C28" s="4" t="s">
        <v>38</v>
      </c>
      <c r="D28" s="4">
        <v>43.939026994630602</v>
      </c>
      <c r="E28" s="4">
        <v>-71.735650012269602</v>
      </c>
      <c r="F28" s="4">
        <v>280444</v>
      </c>
      <c r="G28" s="4">
        <v>4868739</v>
      </c>
      <c r="H28" s="4">
        <v>0</v>
      </c>
      <c r="I28" s="4">
        <v>1</v>
      </c>
    </row>
    <row r="29" spans="1:9" x14ac:dyDescent="0.3">
      <c r="A29" s="4">
        <v>28</v>
      </c>
      <c r="B29" s="4" t="s">
        <v>39</v>
      </c>
      <c r="C29" s="4" t="s">
        <v>40</v>
      </c>
      <c r="D29" s="4">
        <v>43.948129989999998</v>
      </c>
      <c r="E29" s="4">
        <v>-71.735634000000005</v>
      </c>
      <c r="F29" s="4">
        <v>280479</v>
      </c>
      <c r="G29" s="4">
        <v>4869750</v>
      </c>
      <c r="H29" s="4">
        <v>0</v>
      </c>
      <c r="I29" s="4">
        <v>1</v>
      </c>
    </row>
    <row r="30" spans="1:9" x14ac:dyDescent="0.3">
      <c r="A30" s="4">
        <v>29</v>
      </c>
      <c r="B30" s="4" t="s">
        <v>41</v>
      </c>
      <c r="C30" s="4" t="s">
        <v>41</v>
      </c>
      <c r="D30" s="4">
        <v>43.949686640000003</v>
      </c>
      <c r="E30" s="4">
        <v>-71.735590860000002</v>
      </c>
      <c r="F30" s="4">
        <v>280488</v>
      </c>
      <c r="G30" s="4">
        <v>4869923</v>
      </c>
      <c r="H30" s="4">
        <v>0</v>
      </c>
      <c r="I30" s="4">
        <v>1</v>
      </c>
    </row>
    <row r="31" spans="1:9" x14ac:dyDescent="0.3">
      <c r="A31" s="4">
        <v>30</v>
      </c>
      <c r="B31" s="4" t="s">
        <v>42</v>
      </c>
      <c r="C31" s="4" t="s">
        <v>42</v>
      </c>
      <c r="D31" s="4">
        <v>43.948104120000004</v>
      </c>
      <c r="E31" s="4">
        <v>-71.735505770000003</v>
      </c>
      <c r="F31" s="4">
        <v>280489</v>
      </c>
      <c r="G31" s="4">
        <v>4869747</v>
      </c>
      <c r="H31" s="4">
        <v>0</v>
      </c>
      <c r="I31" s="4">
        <v>1</v>
      </c>
    </row>
    <row r="32" spans="1:9" x14ac:dyDescent="0.3">
      <c r="A32" s="4">
        <v>31</v>
      </c>
      <c r="B32" s="4" t="s">
        <v>43</v>
      </c>
      <c r="C32" s="4" t="s">
        <v>44</v>
      </c>
      <c r="D32" s="4">
        <v>43.949072039999997</v>
      </c>
      <c r="E32" s="4">
        <v>-71.735485980000007</v>
      </c>
      <c r="F32" s="4">
        <v>280494</v>
      </c>
      <c r="G32" s="4">
        <v>4869854</v>
      </c>
      <c r="H32" s="4">
        <v>0</v>
      </c>
      <c r="I32" s="4">
        <v>1</v>
      </c>
    </row>
    <row r="33" spans="1:9" x14ac:dyDescent="0.3">
      <c r="A33" s="4">
        <v>32</v>
      </c>
      <c r="B33" s="4" t="s">
        <v>45</v>
      </c>
      <c r="C33" s="4" t="s">
        <v>45</v>
      </c>
      <c r="D33" s="4">
        <v>43.939630020000003</v>
      </c>
      <c r="E33" s="4">
        <v>-71.735216600000001</v>
      </c>
      <c r="F33" s="4">
        <v>280481</v>
      </c>
      <c r="G33" s="4">
        <v>4868805</v>
      </c>
      <c r="H33" s="4">
        <v>0</v>
      </c>
      <c r="I33" s="4">
        <v>1</v>
      </c>
    </row>
    <row r="34" spans="1:9" x14ac:dyDescent="0.3">
      <c r="A34" s="4">
        <v>33</v>
      </c>
      <c r="B34" s="4" t="s">
        <v>46</v>
      </c>
      <c r="C34" s="4" t="s">
        <v>46</v>
      </c>
      <c r="D34" s="4">
        <v>43.938199030235403</v>
      </c>
      <c r="E34" s="4">
        <v>-71.735035032033906</v>
      </c>
      <c r="F34" s="4">
        <v>280490</v>
      </c>
      <c r="G34" s="4">
        <v>4868646</v>
      </c>
      <c r="H34" s="4">
        <v>1</v>
      </c>
      <c r="I34" s="4">
        <v>0</v>
      </c>
    </row>
    <row r="35" spans="1:9" x14ac:dyDescent="0.3">
      <c r="A35" s="4">
        <v>34</v>
      </c>
      <c r="B35" s="4" t="s">
        <v>47</v>
      </c>
      <c r="C35" s="4" t="s">
        <v>47</v>
      </c>
      <c r="D35" s="4">
        <v>43.939768038689998</v>
      </c>
      <c r="E35" s="4">
        <v>-71.734881978481994</v>
      </c>
      <c r="F35" s="4">
        <v>280508</v>
      </c>
      <c r="G35" s="4">
        <v>4868819</v>
      </c>
      <c r="H35" s="4">
        <v>0</v>
      </c>
      <c r="I35" s="4">
        <v>1</v>
      </c>
    </row>
    <row r="36" spans="1:9" x14ac:dyDescent="0.3">
      <c r="A36" s="4">
        <v>35</v>
      </c>
      <c r="B36" s="4" t="s">
        <v>48</v>
      </c>
      <c r="C36" s="4" t="s">
        <v>48</v>
      </c>
      <c r="D36" s="4">
        <v>43.939234027639003</v>
      </c>
      <c r="E36" s="4">
        <v>-71.734222993254605</v>
      </c>
      <c r="F36" s="4">
        <v>280559</v>
      </c>
      <c r="G36" s="4">
        <v>4868758</v>
      </c>
      <c r="H36" s="4">
        <v>0</v>
      </c>
      <c r="I36" s="4">
        <v>1</v>
      </c>
    </row>
    <row r="37" spans="1:9" x14ac:dyDescent="0.3">
      <c r="A37" s="4">
        <v>36</v>
      </c>
      <c r="B37" s="4" t="s">
        <v>49</v>
      </c>
      <c r="C37" s="4" t="s">
        <v>49</v>
      </c>
      <c r="D37" s="4">
        <v>43.937050960000001</v>
      </c>
      <c r="E37" s="4">
        <v>-71.733142990000005</v>
      </c>
      <c r="F37" s="4">
        <v>280638</v>
      </c>
      <c r="G37" s="4">
        <v>4868513</v>
      </c>
      <c r="H37" s="4">
        <v>1</v>
      </c>
      <c r="I37" s="4">
        <v>0</v>
      </c>
    </row>
    <row r="38" spans="1:9" x14ac:dyDescent="0.3">
      <c r="A38" s="4">
        <v>37</v>
      </c>
      <c r="B38" s="4" t="s">
        <v>50</v>
      </c>
      <c r="C38" s="4" t="s">
        <v>50</v>
      </c>
      <c r="D38" s="4">
        <v>43.93808001</v>
      </c>
      <c r="E38" s="4">
        <v>-71.732984990000006</v>
      </c>
      <c r="F38" s="4">
        <v>280654</v>
      </c>
      <c r="G38" s="4">
        <v>4868627</v>
      </c>
      <c r="H38" s="4">
        <v>1</v>
      </c>
      <c r="I38" s="4">
        <v>0</v>
      </c>
    </row>
    <row r="39" spans="1:9" x14ac:dyDescent="0.3">
      <c r="A39" s="4">
        <v>38</v>
      </c>
      <c r="B39" s="4" t="s">
        <v>51</v>
      </c>
      <c r="C39" s="4" t="s">
        <v>51</v>
      </c>
      <c r="D39" s="4">
        <v>43.939437037333803</v>
      </c>
      <c r="E39" s="4">
        <v>-71.732777031138497</v>
      </c>
      <c r="F39" s="4">
        <v>280676</v>
      </c>
      <c r="G39" s="4">
        <v>4868777</v>
      </c>
      <c r="H39" s="4">
        <v>0</v>
      </c>
      <c r="I39" s="4">
        <v>1</v>
      </c>
    </row>
    <row r="40" spans="1:9" x14ac:dyDescent="0.3">
      <c r="A40" s="4">
        <v>39</v>
      </c>
      <c r="B40" s="4" t="s">
        <v>52</v>
      </c>
      <c r="C40" s="4" t="s">
        <v>52</v>
      </c>
      <c r="D40" s="4">
        <v>43.94431024</v>
      </c>
      <c r="E40" s="4">
        <v>-71.731892509999994</v>
      </c>
      <c r="F40" s="4">
        <v>280765</v>
      </c>
      <c r="G40" s="4">
        <v>4869316</v>
      </c>
      <c r="H40" s="4">
        <v>0</v>
      </c>
      <c r="I40" s="4">
        <v>1</v>
      </c>
    </row>
    <row r="41" spans="1:9" x14ac:dyDescent="0.3">
      <c r="A41" s="4">
        <v>40</v>
      </c>
      <c r="B41" s="4" t="s">
        <v>53</v>
      </c>
      <c r="C41" s="4" t="s">
        <v>53</v>
      </c>
      <c r="D41" s="4">
        <v>43.945708379999999</v>
      </c>
      <c r="E41" s="4">
        <v>-71.731782140000007</v>
      </c>
      <c r="F41" s="4">
        <v>280779</v>
      </c>
      <c r="G41" s="4">
        <v>4869471</v>
      </c>
      <c r="H41" s="4">
        <v>0</v>
      </c>
      <c r="I41" s="4">
        <v>1</v>
      </c>
    </row>
    <row r="42" spans="1:9" x14ac:dyDescent="0.3">
      <c r="A42" s="4">
        <v>41</v>
      </c>
      <c r="B42" s="4" t="s">
        <v>54</v>
      </c>
      <c r="C42" s="4" t="s">
        <v>54</v>
      </c>
      <c r="D42" s="4">
        <v>43.943150000000003</v>
      </c>
      <c r="E42" s="4">
        <v>-71.729290000000006</v>
      </c>
      <c r="F42" s="4">
        <v>280970</v>
      </c>
      <c r="G42" s="4">
        <v>4869180</v>
      </c>
      <c r="H42" s="4">
        <v>1</v>
      </c>
      <c r="I42" s="4">
        <v>0</v>
      </c>
    </row>
    <row r="43" spans="1:9" x14ac:dyDescent="0.3">
      <c r="A43" s="4">
        <v>42</v>
      </c>
      <c r="B43" s="4" t="s">
        <v>55</v>
      </c>
      <c r="C43" s="4" t="s">
        <v>55</v>
      </c>
      <c r="D43" s="4">
        <v>43.942799999999998</v>
      </c>
      <c r="E43" s="4">
        <v>-71.727369999999993</v>
      </c>
      <c r="F43" s="4">
        <v>281122</v>
      </c>
      <c r="G43" s="4">
        <v>4869136</v>
      </c>
      <c r="H43" s="4">
        <v>0</v>
      </c>
      <c r="I43" s="4">
        <v>1</v>
      </c>
    </row>
    <row r="44" spans="1:9" x14ac:dyDescent="0.3">
      <c r="A44" s="4">
        <v>43</v>
      </c>
      <c r="B44" s="4" t="s">
        <v>56</v>
      </c>
      <c r="C44" s="4" t="s">
        <v>57</v>
      </c>
      <c r="D44" s="4">
        <v>43.947405959999998</v>
      </c>
      <c r="E44" s="4">
        <v>-71.725517969999999</v>
      </c>
      <c r="F44" s="4">
        <v>281288</v>
      </c>
      <c r="G44" s="4">
        <v>4869643</v>
      </c>
      <c r="H44" s="4">
        <v>1</v>
      </c>
      <c r="I44" s="4">
        <v>0</v>
      </c>
    </row>
    <row r="45" spans="1:9" x14ac:dyDescent="0.3">
      <c r="A45" s="4">
        <v>44</v>
      </c>
      <c r="B45" s="4" t="s">
        <v>58</v>
      </c>
      <c r="C45" s="4" t="s">
        <v>59</v>
      </c>
      <c r="D45" s="4">
        <v>43.946910010000003</v>
      </c>
      <c r="E45" s="4">
        <v>-71.725435989999994</v>
      </c>
      <c r="F45" s="4">
        <v>281293</v>
      </c>
      <c r="G45" s="4">
        <v>4869588</v>
      </c>
      <c r="H45" s="4">
        <v>0</v>
      </c>
      <c r="I45" s="4">
        <v>1</v>
      </c>
    </row>
    <row r="46" spans="1:9" x14ac:dyDescent="0.3">
      <c r="A46" s="4">
        <v>45</v>
      </c>
      <c r="B46" s="4" t="s">
        <v>60</v>
      </c>
      <c r="C46" s="4" t="s">
        <v>61</v>
      </c>
      <c r="D46" s="4">
        <v>43.946627030000002</v>
      </c>
      <c r="E46" s="4">
        <v>-71.725245970000003</v>
      </c>
      <c r="F46" s="4">
        <v>281307</v>
      </c>
      <c r="G46" s="4">
        <v>4869556</v>
      </c>
      <c r="H46" s="4">
        <v>1</v>
      </c>
      <c r="I46" s="4">
        <v>0</v>
      </c>
    </row>
    <row r="47" spans="1:9" x14ac:dyDescent="0.3">
      <c r="A47" s="4">
        <v>46</v>
      </c>
      <c r="B47" s="4" t="s">
        <v>62</v>
      </c>
      <c r="C47" s="4" t="s">
        <v>62</v>
      </c>
      <c r="D47" s="4">
        <v>43.948497036471899</v>
      </c>
      <c r="E47" s="4">
        <v>-71.721276976168099</v>
      </c>
      <c r="F47" s="4">
        <v>281632</v>
      </c>
      <c r="G47" s="4">
        <v>4869753</v>
      </c>
      <c r="H47" s="4">
        <v>1</v>
      </c>
      <c r="I47" s="4">
        <v>0</v>
      </c>
    </row>
    <row r="48" spans="1:9" x14ac:dyDescent="0.3">
      <c r="A48" s="4">
        <v>47</v>
      </c>
      <c r="B48" s="4" t="s">
        <v>63</v>
      </c>
      <c r="C48" s="4" t="s">
        <v>63</v>
      </c>
      <c r="D48" s="4">
        <v>43.9477300085127</v>
      </c>
      <c r="E48" s="4">
        <v>-71.720184981822896</v>
      </c>
      <c r="F48" s="4">
        <v>281717</v>
      </c>
      <c r="G48" s="4">
        <v>4869665</v>
      </c>
      <c r="H48" s="4">
        <v>0</v>
      </c>
      <c r="I48" s="4">
        <v>1</v>
      </c>
    </row>
    <row r="49" spans="1:9" x14ac:dyDescent="0.3">
      <c r="A49" s="4">
        <v>48</v>
      </c>
      <c r="B49" s="4" t="s">
        <v>64</v>
      </c>
      <c r="C49" s="4" t="s">
        <v>64</v>
      </c>
      <c r="D49" s="4">
        <v>43.947204480000003</v>
      </c>
      <c r="E49" s="4">
        <v>-71.71775701</v>
      </c>
      <c r="F49" s="4">
        <v>281910</v>
      </c>
      <c r="G49" s="4">
        <v>4869600</v>
      </c>
      <c r="H49" s="4">
        <v>1</v>
      </c>
      <c r="I49" s="4">
        <v>0</v>
      </c>
    </row>
    <row r="50" spans="1:9" x14ac:dyDescent="0.3">
      <c r="A50" s="4">
        <v>49</v>
      </c>
      <c r="B50" s="4" t="s">
        <v>65</v>
      </c>
      <c r="C50" s="4" t="s">
        <v>65</v>
      </c>
      <c r="D50" s="4">
        <v>43.944805981591301</v>
      </c>
      <c r="E50" s="4">
        <v>-71.715555991977396</v>
      </c>
      <c r="F50" s="4">
        <v>282078</v>
      </c>
      <c r="G50" s="4">
        <v>4869328</v>
      </c>
      <c r="H50" s="4">
        <v>1</v>
      </c>
      <c r="I50" s="4">
        <v>0</v>
      </c>
    </row>
    <row r="51" spans="1:9" x14ac:dyDescent="0.3">
      <c r="A51" s="4">
        <v>50</v>
      </c>
      <c r="B51" s="4" t="s">
        <v>66</v>
      </c>
      <c r="C51" s="4" t="s">
        <v>66</v>
      </c>
      <c r="D51" s="4">
        <v>43.949835961684499</v>
      </c>
      <c r="E51" s="4">
        <v>-71.711589004844399</v>
      </c>
      <c r="F51" s="4">
        <v>282415</v>
      </c>
      <c r="G51" s="4">
        <v>4869876</v>
      </c>
      <c r="H51" s="4">
        <v>0</v>
      </c>
      <c r="I51" s="4">
        <v>1</v>
      </c>
    </row>
    <row r="52" spans="1:9" x14ac:dyDescent="0.3">
      <c r="A52" s="4">
        <v>51</v>
      </c>
      <c r="B52" s="4" t="s">
        <v>67</v>
      </c>
      <c r="C52" s="4" t="s">
        <v>67</v>
      </c>
      <c r="D52" s="4">
        <v>43.950194036588002</v>
      </c>
      <c r="E52" s="4">
        <v>-71.709765018895197</v>
      </c>
      <c r="F52" s="4">
        <v>282562</v>
      </c>
      <c r="G52" s="4">
        <v>4869911</v>
      </c>
      <c r="H52" s="4">
        <v>1</v>
      </c>
      <c r="I52" s="4">
        <v>0</v>
      </c>
    </row>
    <row r="53" spans="1:9" x14ac:dyDescent="0.3">
      <c r="A53" s="4">
        <v>52</v>
      </c>
      <c r="B53" s="4" t="s">
        <v>68</v>
      </c>
      <c r="C53" s="4" t="s">
        <v>68</v>
      </c>
      <c r="D53" s="4">
        <v>43.951102970167902</v>
      </c>
      <c r="E53" s="4">
        <v>-71.709575001150299</v>
      </c>
      <c r="F53" s="4">
        <v>282581</v>
      </c>
      <c r="G53" s="4">
        <v>4870011</v>
      </c>
      <c r="H53" s="4">
        <v>0</v>
      </c>
      <c r="I53" s="4">
        <v>1</v>
      </c>
    </row>
    <row r="54" spans="1:9" x14ac:dyDescent="0.3">
      <c r="A54" s="4">
        <v>53</v>
      </c>
      <c r="B54" s="4" t="s">
        <v>69</v>
      </c>
      <c r="C54" s="4" t="s">
        <v>69</v>
      </c>
      <c r="D54" s="4">
        <v>43.947102958336401</v>
      </c>
      <c r="E54" s="4">
        <v>-71.708944011479602</v>
      </c>
      <c r="F54" s="4">
        <v>282617</v>
      </c>
      <c r="G54" s="4">
        <v>4869565</v>
      </c>
      <c r="H54" s="4">
        <v>1</v>
      </c>
      <c r="I54" s="4">
        <v>0</v>
      </c>
    </row>
    <row r="55" spans="1:9" x14ac:dyDescent="0.3">
      <c r="A55" s="4">
        <v>54</v>
      </c>
      <c r="B55" s="4" t="s">
        <v>70</v>
      </c>
      <c r="C55" s="4" t="s">
        <v>71</v>
      </c>
      <c r="D55" s="4">
        <v>43.94654104</v>
      </c>
      <c r="E55" s="4">
        <v>-71.708781990000006</v>
      </c>
      <c r="F55" s="4">
        <v>282628</v>
      </c>
      <c r="G55" s="4">
        <v>4869503</v>
      </c>
      <c r="H55" s="4">
        <v>1</v>
      </c>
      <c r="I55" s="4">
        <v>0</v>
      </c>
    </row>
    <row r="56" spans="1:9" x14ac:dyDescent="0.3">
      <c r="A56" s="4">
        <v>55</v>
      </c>
      <c r="B56" s="4" t="s">
        <v>72</v>
      </c>
      <c r="C56" s="4" t="s">
        <v>72</v>
      </c>
      <c r="D56" s="4">
        <v>43.948167962953399</v>
      </c>
      <c r="E56" s="4">
        <v>-71.708344034850498</v>
      </c>
      <c r="F56" s="4">
        <v>282669</v>
      </c>
      <c r="G56" s="4">
        <v>4869682</v>
      </c>
      <c r="H56" s="4">
        <v>1</v>
      </c>
      <c r="I56" s="4">
        <v>0</v>
      </c>
    </row>
    <row r="57" spans="1:9" x14ac:dyDescent="0.3">
      <c r="A57" s="4">
        <v>56</v>
      </c>
      <c r="B57" s="4" t="s">
        <v>73</v>
      </c>
      <c r="C57" s="4" t="s">
        <v>73</v>
      </c>
      <c r="D57" s="4">
        <v>43.94786242</v>
      </c>
      <c r="E57" s="4">
        <v>-71.708254030000006</v>
      </c>
      <c r="F57" s="4">
        <v>282675</v>
      </c>
      <c r="G57" s="4">
        <v>4869648</v>
      </c>
      <c r="H57" s="4">
        <v>1</v>
      </c>
      <c r="I57" s="4">
        <v>0</v>
      </c>
    </row>
    <row r="58" spans="1:9" x14ac:dyDescent="0.3">
      <c r="A58" s="4">
        <v>57</v>
      </c>
      <c r="B58" s="4" t="s">
        <v>74</v>
      </c>
      <c r="C58" s="4" t="s">
        <v>74</v>
      </c>
      <c r="D58" s="4">
        <v>43.949240008369003</v>
      </c>
      <c r="E58" s="4">
        <v>-71.707965005189095</v>
      </c>
      <c r="F58" s="4">
        <v>282703</v>
      </c>
      <c r="G58" s="4">
        <v>4869800</v>
      </c>
      <c r="H58" s="4">
        <v>0</v>
      </c>
      <c r="I58" s="4">
        <v>1</v>
      </c>
    </row>
    <row r="59" spans="1:9" x14ac:dyDescent="0.3">
      <c r="A59" s="4">
        <v>58</v>
      </c>
      <c r="B59" s="4" t="s">
        <v>75</v>
      </c>
      <c r="C59" s="4" t="s">
        <v>76</v>
      </c>
      <c r="D59" s="4">
        <v>43.947173030000002</v>
      </c>
      <c r="E59" s="4">
        <v>-71.707851009999999</v>
      </c>
      <c r="F59" s="4">
        <v>282705</v>
      </c>
      <c r="G59" s="4">
        <v>4869570</v>
      </c>
      <c r="H59" s="4">
        <v>1</v>
      </c>
      <c r="I59" s="4">
        <v>0</v>
      </c>
    </row>
    <row r="60" spans="1:9" x14ac:dyDescent="0.3">
      <c r="A60" s="4">
        <v>59</v>
      </c>
      <c r="B60" s="4" t="s">
        <v>77</v>
      </c>
      <c r="C60" s="4" t="s">
        <v>77</v>
      </c>
      <c r="D60" s="4">
        <v>43.94822439</v>
      </c>
      <c r="E60" s="4">
        <v>-71.707796939999994</v>
      </c>
      <c r="F60" s="4">
        <v>282713</v>
      </c>
      <c r="G60" s="4">
        <v>4869687</v>
      </c>
      <c r="H60" s="4">
        <v>1</v>
      </c>
      <c r="I60" s="4">
        <v>0</v>
      </c>
    </row>
    <row r="61" spans="1:9" x14ac:dyDescent="0.3">
      <c r="A61" s="4">
        <v>60</v>
      </c>
      <c r="B61" s="4" t="s">
        <v>78</v>
      </c>
      <c r="C61" s="4" t="s">
        <v>78</v>
      </c>
      <c r="D61" s="4">
        <v>43.951150998473103</v>
      </c>
      <c r="E61" s="4">
        <v>-71.707735005766096</v>
      </c>
      <c r="F61" s="4">
        <v>282729</v>
      </c>
      <c r="G61" s="4">
        <v>4870012</v>
      </c>
      <c r="H61" s="4">
        <v>1</v>
      </c>
      <c r="I61" s="4">
        <v>0</v>
      </c>
    </row>
    <row r="62" spans="1:9" x14ac:dyDescent="0.3">
      <c r="A62" s="4">
        <v>61</v>
      </c>
      <c r="B62" s="4" t="s">
        <v>79</v>
      </c>
      <c r="C62" s="4" t="s">
        <v>79</v>
      </c>
      <c r="D62" s="4">
        <v>43.946907950000003</v>
      </c>
      <c r="E62" s="4">
        <v>-71.707500370000005</v>
      </c>
      <c r="F62" s="4">
        <v>282732</v>
      </c>
      <c r="G62" s="4">
        <v>4869540</v>
      </c>
      <c r="H62" s="4">
        <v>0</v>
      </c>
      <c r="I62" s="4">
        <v>1</v>
      </c>
    </row>
    <row r="63" spans="1:9" x14ac:dyDescent="0.3">
      <c r="A63" s="4">
        <v>62</v>
      </c>
      <c r="B63" s="4" t="s">
        <v>80</v>
      </c>
      <c r="C63" s="4" t="s">
        <v>80</v>
      </c>
      <c r="D63" s="4">
        <v>43.9502139855176</v>
      </c>
      <c r="E63" s="4">
        <v>-71.707313982769804</v>
      </c>
      <c r="F63" s="4">
        <v>282759</v>
      </c>
      <c r="G63" s="4">
        <v>4869907</v>
      </c>
      <c r="H63" s="4">
        <v>1</v>
      </c>
      <c r="I63" s="4">
        <v>0</v>
      </c>
    </row>
    <row r="64" spans="1:9" x14ac:dyDescent="0.3">
      <c r="A64" s="4">
        <v>63</v>
      </c>
      <c r="B64" s="4" t="s">
        <v>81</v>
      </c>
      <c r="C64" s="4" t="s">
        <v>81</v>
      </c>
      <c r="D64" s="4">
        <v>43.948101289999997</v>
      </c>
      <c r="E64" s="4">
        <v>-71.707292879999997</v>
      </c>
      <c r="F64" s="4">
        <v>282753</v>
      </c>
      <c r="G64" s="4">
        <v>4869672</v>
      </c>
      <c r="H64" s="4">
        <v>0</v>
      </c>
      <c r="I64" s="4">
        <v>1</v>
      </c>
    </row>
    <row r="65" spans="1:9" x14ac:dyDescent="0.3">
      <c r="A65" s="4">
        <v>64</v>
      </c>
      <c r="B65" s="4" t="s">
        <v>82</v>
      </c>
      <c r="C65" s="4" t="s">
        <v>83</v>
      </c>
      <c r="D65" s="4">
        <v>43.946654019999997</v>
      </c>
      <c r="E65" s="4">
        <v>-71.706848030000003</v>
      </c>
      <c r="F65" s="4">
        <v>282783</v>
      </c>
      <c r="G65" s="4">
        <v>4869510</v>
      </c>
      <c r="H65" s="4">
        <v>1</v>
      </c>
      <c r="I65" s="4">
        <v>0</v>
      </c>
    </row>
    <row r="66" spans="1:9" x14ac:dyDescent="0.3">
      <c r="A66" s="4">
        <v>65</v>
      </c>
      <c r="B66" s="4" t="s">
        <v>84</v>
      </c>
      <c r="C66" s="4" t="s">
        <v>84</v>
      </c>
      <c r="D66" s="4">
        <v>43.943442949999998</v>
      </c>
      <c r="E66" s="4">
        <v>-71.706308770000007</v>
      </c>
      <c r="F66" s="4">
        <v>282815</v>
      </c>
      <c r="G66" s="4">
        <v>4869152</v>
      </c>
      <c r="H66" s="4">
        <v>0</v>
      </c>
      <c r="I66" s="4">
        <v>1</v>
      </c>
    </row>
    <row r="67" spans="1:9" x14ac:dyDescent="0.3">
      <c r="A67" s="4">
        <v>66</v>
      </c>
      <c r="B67" s="4" t="s">
        <v>85</v>
      </c>
      <c r="C67" s="4" t="s">
        <v>85</v>
      </c>
      <c r="D67" s="4">
        <v>43.943956759999999</v>
      </c>
      <c r="E67" s="4">
        <v>-71.706282250000001</v>
      </c>
      <c r="F67" s="4">
        <v>282819</v>
      </c>
      <c r="G67" s="4">
        <v>4869209</v>
      </c>
      <c r="H67" s="4">
        <v>1</v>
      </c>
      <c r="I67" s="4">
        <v>0</v>
      </c>
    </row>
    <row r="68" spans="1:9" x14ac:dyDescent="0.3">
      <c r="A68" s="4">
        <v>67</v>
      </c>
      <c r="B68" s="4" t="s">
        <v>86</v>
      </c>
      <c r="C68" s="4" t="s">
        <v>86</v>
      </c>
      <c r="D68" s="4">
        <v>43.948526219999998</v>
      </c>
      <c r="E68" s="4">
        <v>-71.705318340000005</v>
      </c>
      <c r="F68" s="4">
        <v>282913</v>
      </c>
      <c r="G68" s="4">
        <v>4869714</v>
      </c>
      <c r="H68" s="4">
        <v>0</v>
      </c>
      <c r="I68" s="4">
        <v>1</v>
      </c>
    </row>
    <row r="69" spans="1:9" x14ac:dyDescent="0.3">
      <c r="A69" s="4">
        <v>68</v>
      </c>
      <c r="B69" s="4" t="s">
        <v>87</v>
      </c>
      <c r="C69" s="4" t="s">
        <v>87</v>
      </c>
      <c r="D69" s="4">
        <v>43.944054960000003</v>
      </c>
      <c r="E69" s="4">
        <v>-71.705177710000001</v>
      </c>
      <c r="F69" s="4">
        <v>282908</v>
      </c>
      <c r="G69" s="4">
        <v>4869217</v>
      </c>
      <c r="H69" s="4">
        <v>1</v>
      </c>
      <c r="I69" s="4">
        <v>0</v>
      </c>
    </row>
  </sheetData>
  <sortState ref="A2:I69">
    <sortCondition ref="A2:A6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R19" sqref="R19"/>
    </sheetView>
  </sheetViews>
  <sheetFormatPr defaultRowHeight="14.5" x14ac:dyDescent="0.35"/>
  <sheetData>
    <row r="1" spans="1:19" x14ac:dyDescent="0.35">
      <c r="A1" t="s">
        <v>88</v>
      </c>
      <c r="B1" t="s">
        <v>89</v>
      </c>
    </row>
    <row r="2" spans="1:19" x14ac:dyDescent="0.35">
      <c r="A2" t="s">
        <v>90</v>
      </c>
      <c r="B2" t="s">
        <v>91</v>
      </c>
    </row>
    <row r="4" spans="1:19" x14ac:dyDescent="0.35">
      <c r="A4" t="s">
        <v>92</v>
      </c>
      <c r="B4" t="s">
        <v>93</v>
      </c>
      <c r="C4" t="s">
        <v>94</v>
      </c>
      <c r="D4" t="s">
        <v>95</v>
      </c>
      <c r="E4" t="s">
        <v>96</v>
      </c>
      <c r="F4" t="s">
        <v>97</v>
      </c>
      <c r="G4" t="s">
        <v>98</v>
      </c>
      <c r="H4" t="s">
        <v>99</v>
      </c>
      <c r="I4" t="s">
        <v>100</v>
      </c>
      <c r="J4" t="s">
        <v>101</v>
      </c>
      <c r="K4" t="s">
        <v>102</v>
      </c>
      <c r="L4" t="s">
        <v>103</v>
      </c>
      <c r="M4" t="s">
        <v>104</v>
      </c>
      <c r="N4" t="s">
        <v>105</v>
      </c>
      <c r="O4" t="s">
        <v>106</v>
      </c>
      <c r="P4" t="s">
        <v>107</v>
      </c>
      <c r="Q4" t="s">
        <v>108</v>
      </c>
      <c r="R4" t="s">
        <v>109</v>
      </c>
      <c r="S4" t="s">
        <v>110</v>
      </c>
    </row>
    <row r="6" spans="1:19" x14ac:dyDescent="0.35">
      <c r="A6" t="s">
        <v>111</v>
      </c>
      <c r="B6" t="s">
        <v>183</v>
      </c>
      <c r="C6" t="s">
        <v>9</v>
      </c>
      <c r="D6" t="s">
        <v>112</v>
      </c>
      <c r="E6" s="6" t="s">
        <v>113</v>
      </c>
      <c r="J6" t="s">
        <v>103</v>
      </c>
      <c r="L6" t="s">
        <v>130</v>
      </c>
    </row>
    <row r="7" spans="1:19" x14ac:dyDescent="0.35">
      <c r="A7" t="s">
        <v>111</v>
      </c>
      <c r="B7" t="s">
        <v>184</v>
      </c>
      <c r="C7" t="s">
        <v>10</v>
      </c>
      <c r="D7" t="s">
        <v>112</v>
      </c>
      <c r="E7" s="6" t="s">
        <v>115</v>
      </c>
      <c r="J7" t="s">
        <v>103</v>
      </c>
      <c r="L7" t="s">
        <v>114</v>
      </c>
    </row>
    <row r="8" spans="1:19" x14ac:dyDescent="0.35">
      <c r="A8" t="s">
        <v>111</v>
      </c>
      <c r="B8" t="s">
        <v>185</v>
      </c>
      <c r="C8" t="s">
        <v>12</v>
      </c>
      <c r="D8" t="s">
        <v>112</v>
      </c>
      <c r="E8" s="6" t="s">
        <v>116</v>
      </c>
      <c r="J8" t="s">
        <v>103</v>
      </c>
      <c r="L8" t="s">
        <v>114</v>
      </c>
    </row>
    <row r="9" spans="1:19" x14ac:dyDescent="0.35">
      <c r="A9" t="s">
        <v>111</v>
      </c>
      <c r="B9" t="s">
        <v>186</v>
      </c>
      <c r="C9" t="s">
        <v>13</v>
      </c>
      <c r="D9" t="s">
        <v>112</v>
      </c>
      <c r="E9" s="6" t="s">
        <v>117</v>
      </c>
      <c r="J9" t="s">
        <v>103</v>
      </c>
      <c r="L9" t="s">
        <v>130</v>
      </c>
    </row>
    <row r="10" spans="1:19" x14ac:dyDescent="0.35">
      <c r="A10" t="s">
        <v>111</v>
      </c>
      <c r="B10" t="s">
        <v>187</v>
      </c>
      <c r="C10" t="s">
        <v>14</v>
      </c>
      <c r="D10" t="s">
        <v>112</v>
      </c>
      <c r="E10" s="6" t="s">
        <v>118</v>
      </c>
      <c r="J10" t="s">
        <v>103</v>
      </c>
      <c r="L10" t="s">
        <v>130</v>
      </c>
    </row>
    <row r="11" spans="1:19" x14ac:dyDescent="0.35">
      <c r="A11" t="s">
        <v>111</v>
      </c>
      <c r="B11" t="s">
        <v>188</v>
      </c>
      <c r="C11" t="s">
        <v>15</v>
      </c>
      <c r="D11" t="s">
        <v>112</v>
      </c>
      <c r="E11" s="6" t="s">
        <v>119</v>
      </c>
      <c r="J11" t="s">
        <v>103</v>
      </c>
      <c r="L11" t="s">
        <v>114</v>
      </c>
    </row>
    <row r="12" spans="1:19" x14ac:dyDescent="0.35">
      <c r="A12" t="s">
        <v>111</v>
      </c>
      <c r="B12" t="s">
        <v>189</v>
      </c>
      <c r="C12" t="s">
        <v>16</v>
      </c>
      <c r="D12" t="s">
        <v>112</v>
      </c>
      <c r="E12" s="6" t="s">
        <v>120</v>
      </c>
      <c r="J12" t="s">
        <v>103</v>
      </c>
      <c r="L12" t="s">
        <v>130</v>
      </c>
    </row>
    <row r="13" spans="1:19" x14ac:dyDescent="0.35">
      <c r="A13" t="s">
        <v>111</v>
      </c>
      <c r="B13" t="s">
        <v>190</v>
      </c>
      <c r="C13" t="s">
        <v>17</v>
      </c>
      <c r="D13" t="s">
        <v>112</v>
      </c>
      <c r="E13" s="6" t="s">
        <v>121</v>
      </c>
      <c r="J13" t="s">
        <v>103</v>
      </c>
      <c r="L13" t="s">
        <v>114</v>
      </c>
    </row>
    <row r="14" spans="1:19" x14ac:dyDescent="0.35">
      <c r="A14" t="s">
        <v>111</v>
      </c>
      <c r="B14" t="s">
        <v>191</v>
      </c>
      <c r="C14" t="s">
        <v>18</v>
      </c>
      <c r="D14" t="s">
        <v>112</v>
      </c>
      <c r="E14" s="6" t="s">
        <v>122</v>
      </c>
      <c r="J14" t="s">
        <v>103</v>
      </c>
      <c r="L14" t="s">
        <v>130</v>
      </c>
    </row>
    <row r="15" spans="1:19" x14ac:dyDescent="0.35">
      <c r="A15" t="s">
        <v>111</v>
      </c>
      <c r="B15" t="s">
        <v>192</v>
      </c>
      <c r="C15" t="s">
        <v>19</v>
      </c>
      <c r="D15" t="s">
        <v>112</v>
      </c>
      <c r="E15" s="6" t="s">
        <v>123</v>
      </c>
      <c r="J15" t="s">
        <v>103</v>
      </c>
      <c r="L15" t="s">
        <v>114</v>
      </c>
    </row>
    <row r="16" spans="1:19" x14ac:dyDescent="0.35">
      <c r="A16" t="s">
        <v>111</v>
      </c>
      <c r="B16" t="s">
        <v>193</v>
      </c>
      <c r="C16" t="s">
        <v>20</v>
      </c>
      <c r="D16" t="s">
        <v>112</v>
      </c>
      <c r="E16" s="6" t="s">
        <v>124</v>
      </c>
      <c r="J16" t="s">
        <v>103</v>
      </c>
      <c r="L16" t="s">
        <v>130</v>
      </c>
    </row>
    <row r="17" spans="1:12" x14ac:dyDescent="0.35">
      <c r="A17" t="s">
        <v>111</v>
      </c>
      <c r="B17" t="s">
        <v>194</v>
      </c>
      <c r="C17" t="s">
        <v>21</v>
      </c>
      <c r="D17" t="s">
        <v>112</v>
      </c>
      <c r="E17" s="6" t="s">
        <v>125</v>
      </c>
      <c r="J17" t="s">
        <v>103</v>
      </c>
      <c r="L17" t="s">
        <v>114</v>
      </c>
    </row>
    <row r="18" spans="1:12" x14ac:dyDescent="0.35">
      <c r="A18" t="s">
        <v>111</v>
      </c>
      <c r="B18" t="s">
        <v>195</v>
      </c>
      <c r="C18" t="s">
        <v>22</v>
      </c>
      <c r="D18" t="s">
        <v>112</v>
      </c>
      <c r="E18" s="6" t="s">
        <v>126</v>
      </c>
      <c r="J18" t="s">
        <v>103</v>
      </c>
      <c r="L18" t="s">
        <v>114</v>
      </c>
    </row>
    <row r="19" spans="1:12" x14ac:dyDescent="0.35">
      <c r="A19" t="s">
        <v>111</v>
      </c>
      <c r="B19" t="s">
        <v>196</v>
      </c>
      <c r="C19" t="s">
        <v>23</v>
      </c>
      <c r="D19" t="s">
        <v>112</v>
      </c>
      <c r="E19" s="6" t="s">
        <v>127</v>
      </c>
      <c r="J19" t="s">
        <v>103</v>
      </c>
      <c r="L19" t="s">
        <v>114</v>
      </c>
    </row>
    <row r="20" spans="1:12" x14ac:dyDescent="0.35">
      <c r="A20" t="s">
        <v>111</v>
      </c>
      <c r="B20" t="s">
        <v>197</v>
      </c>
      <c r="C20" t="s">
        <v>24</v>
      </c>
      <c r="D20" t="s">
        <v>112</v>
      </c>
      <c r="E20" s="6" t="s">
        <v>128</v>
      </c>
      <c r="J20" t="s">
        <v>103</v>
      </c>
      <c r="L20" t="s">
        <v>130</v>
      </c>
    </row>
    <row r="21" spans="1:12" x14ac:dyDescent="0.35">
      <c r="A21" t="s">
        <v>111</v>
      </c>
      <c r="B21" t="s">
        <v>198</v>
      </c>
      <c r="C21" t="s">
        <v>25</v>
      </c>
      <c r="D21" t="s">
        <v>112</v>
      </c>
      <c r="E21" s="6" t="s">
        <v>129</v>
      </c>
      <c r="J21" t="s">
        <v>103</v>
      </c>
      <c r="L21" t="s">
        <v>114</v>
      </c>
    </row>
    <row r="22" spans="1:12" x14ac:dyDescent="0.35">
      <c r="A22" t="s">
        <v>111</v>
      </c>
      <c r="B22" t="s">
        <v>199</v>
      </c>
      <c r="C22" t="s">
        <v>26</v>
      </c>
      <c r="D22" t="s">
        <v>112</v>
      </c>
      <c r="E22" s="6" t="s">
        <v>131</v>
      </c>
      <c r="J22" t="s">
        <v>103</v>
      </c>
      <c r="L22" t="s">
        <v>130</v>
      </c>
    </row>
    <row r="23" spans="1:12" x14ac:dyDescent="0.35">
      <c r="A23" t="s">
        <v>111</v>
      </c>
      <c r="B23" t="s">
        <v>200</v>
      </c>
      <c r="C23" t="s">
        <v>27</v>
      </c>
      <c r="D23" t="s">
        <v>112</v>
      </c>
      <c r="E23" s="6" t="s">
        <v>132</v>
      </c>
      <c r="J23" t="s">
        <v>103</v>
      </c>
      <c r="L23" t="s">
        <v>114</v>
      </c>
    </row>
    <row r="24" spans="1:12" x14ac:dyDescent="0.35">
      <c r="A24" t="s">
        <v>111</v>
      </c>
      <c r="B24" t="s">
        <v>201</v>
      </c>
      <c r="C24" t="s">
        <v>28</v>
      </c>
      <c r="D24" t="s">
        <v>112</v>
      </c>
      <c r="E24" s="6" t="s">
        <v>133</v>
      </c>
      <c r="J24" t="s">
        <v>103</v>
      </c>
      <c r="L24" t="s">
        <v>130</v>
      </c>
    </row>
    <row r="25" spans="1:12" x14ac:dyDescent="0.35">
      <c r="A25" t="s">
        <v>111</v>
      </c>
      <c r="B25" t="s">
        <v>202</v>
      </c>
      <c r="C25" t="s">
        <v>29</v>
      </c>
      <c r="D25" t="s">
        <v>112</v>
      </c>
      <c r="E25" s="6" t="s">
        <v>134</v>
      </c>
      <c r="J25" t="s">
        <v>103</v>
      </c>
      <c r="L25" t="s">
        <v>114</v>
      </c>
    </row>
    <row r="26" spans="1:12" x14ac:dyDescent="0.35">
      <c r="A26" t="s">
        <v>111</v>
      </c>
      <c r="B26" t="s">
        <v>203</v>
      </c>
      <c r="C26" t="s">
        <v>30</v>
      </c>
      <c r="D26" t="s">
        <v>112</v>
      </c>
      <c r="E26" s="6" t="s">
        <v>135</v>
      </c>
      <c r="J26" t="s">
        <v>103</v>
      </c>
      <c r="L26" t="s">
        <v>130</v>
      </c>
    </row>
    <row r="27" spans="1:12" x14ac:dyDescent="0.35">
      <c r="A27" t="s">
        <v>111</v>
      </c>
      <c r="B27" t="s">
        <v>204</v>
      </c>
      <c r="C27" t="s">
        <v>31</v>
      </c>
      <c r="D27" t="s">
        <v>112</v>
      </c>
      <c r="E27" s="6" t="s">
        <v>136</v>
      </c>
      <c r="J27" t="s">
        <v>103</v>
      </c>
      <c r="L27" t="s">
        <v>130</v>
      </c>
    </row>
    <row r="28" spans="1:12" x14ac:dyDescent="0.35">
      <c r="A28" t="s">
        <v>111</v>
      </c>
      <c r="B28" t="s">
        <v>205</v>
      </c>
      <c r="C28" t="s">
        <v>33</v>
      </c>
      <c r="D28" t="s">
        <v>112</v>
      </c>
      <c r="E28" s="6" t="s">
        <v>137</v>
      </c>
      <c r="J28" t="s">
        <v>103</v>
      </c>
      <c r="L28" t="s">
        <v>130</v>
      </c>
    </row>
    <row r="29" spans="1:12" x14ac:dyDescent="0.35">
      <c r="A29" t="s">
        <v>111</v>
      </c>
      <c r="B29" t="s">
        <v>206</v>
      </c>
      <c r="C29" t="s">
        <v>35</v>
      </c>
      <c r="D29" t="s">
        <v>112</v>
      </c>
      <c r="E29" s="6" t="s">
        <v>138</v>
      </c>
      <c r="J29" t="s">
        <v>103</v>
      </c>
      <c r="L29" t="s">
        <v>130</v>
      </c>
    </row>
    <row r="30" spans="1:12" x14ac:dyDescent="0.35">
      <c r="A30" t="s">
        <v>111</v>
      </c>
      <c r="B30" t="s">
        <v>207</v>
      </c>
      <c r="C30" t="s">
        <v>36</v>
      </c>
      <c r="D30" t="s">
        <v>112</v>
      </c>
      <c r="E30" s="6" t="s">
        <v>139</v>
      </c>
      <c r="J30" t="s">
        <v>103</v>
      </c>
      <c r="L30" t="s">
        <v>130</v>
      </c>
    </row>
    <row r="31" spans="1:12" x14ac:dyDescent="0.35">
      <c r="A31" t="s">
        <v>111</v>
      </c>
      <c r="B31" t="s">
        <v>208</v>
      </c>
      <c r="C31" t="s">
        <v>37</v>
      </c>
      <c r="D31" t="s">
        <v>112</v>
      </c>
      <c r="E31" s="6" t="s">
        <v>140</v>
      </c>
      <c r="J31" t="s">
        <v>103</v>
      </c>
      <c r="L31" t="s">
        <v>130</v>
      </c>
    </row>
    <row r="32" spans="1:12" x14ac:dyDescent="0.35">
      <c r="A32" t="s">
        <v>111</v>
      </c>
      <c r="B32" t="s">
        <v>209</v>
      </c>
      <c r="C32" t="s">
        <v>38</v>
      </c>
      <c r="D32" t="s">
        <v>112</v>
      </c>
      <c r="E32" s="6" t="s">
        <v>141</v>
      </c>
      <c r="J32" t="s">
        <v>103</v>
      </c>
      <c r="L32" t="s">
        <v>130</v>
      </c>
    </row>
    <row r="33" spans="1:12" x14ac:dyDescent="0.35">
      <c r="A33" t="s">
        <v>111</v>
      </c>
      <c r="B33" t="s">
        <v>210</v>
      </c>
      <c r="C33" t="s">
        <v>39</v>
      </c>
      <c r="D33" t="s">
        <v>112</v>
      </c>
      <c r="E33" s="6" t="s">
        <v>142</v>
      </c>
      <c r="J33" t="s">
        <v>103</v>
      </c>
      <c r="L33" t="s">
        <v>130</v>
      </c>
    </row>
    <row r="34" spans="1:12" x14ac:dyDescent="0.35">
      <c r="A34" t="s">
        <v>111</v>
      </c>
      <c r="B34" t="s">
        <v>211</v>
      </c>
      <c r="C34" t="s">
        <v>41</v>
      </c>
      <c r="D34" t="s">
        <v>112</v>
      </c>
      <c r="E34" s="6" t="s">
        <v>143</v>
      </c>
      <c r="J34" t="s">
        <v>103</v>
      </c>
      <c r="L34" t="s">
        <v>130</v>
      </c>
    </row>
    <row r="35" spans="1:12" x14ac:dyDescent="0.35">
      <c r="A35" t="s">
        <v>111</v>
      </c>
      <c r="B35" t="s">
        <v>212</v>
      </c>
      <c r="C35" t="s">
        <v>42</v>
      </c>
      <c r="D35" t="s">
        <v>112</v>
      </c>
      <c r="E35" s="6" t="s">
        <v>144</v>
      </c>
      <c r="J35" t="s">
        <v>103</v>
      </c>
      <c r="L35" t="s">
        <v>130</v>
      </c>
    </row>
    <row r="36" spans="1:12" x14ac:dyDescent="0.35">
      <c r="A36" t="s">
        <v>111</v>
      </c>
      <c r="B36" t="s">
        <v>213</v>
      </c>
      <c r="C36" t="s">
        <v>43</v>
      </c>
      <c r="D36" t="s">
        <v>112</v>
      </c>
      <c r="E36" s="6" t="s">
        <v>145</v>
      </c>
      <c r="J36" t="s">
        <v>103</v>
      </c>
      <c r="L36" t="s">
        <v>130</v>
      </c>
    </row>
    <row r="37" spans="1:12" x14ac:dyDescent="0.35">
      <c r="A37" t="s">
        <v>111</v>
      </c>
      <c r="B37" t="s">
        <v>214</v>
      </c>
      <c r="C37" t="s">
        <v>45</v>
      </c>
      <c r="D37" t="s">
        <v>112</v>
      </c>
      <c r="E37" s="6" t="s">
        <v>146</v>
      </c>
      <c r="J37" t="s">
        <v>103</v>
      </c>
      <c r="L37" t="s">
        <v>130</v>
      </c>
    </row>
    <row r="38" spans="1:12" x14ac:dyDescent="0.35">
      <c r="A38" t="s">
        <v>111</v>
      </c>
      <c r="B38" t="s">
        <v>215</v>
      </c>
      <c r="C38" t="s">
        <v>46</v>
      </c>
      <c r="D38" t="s">
        <v>112</v>
      </c>
      <c r="E38" s="6" t="s">
        <v>147</v>
      </c>
      <c r="J38" t="s">
        <v>103</v>
      </c>
      <c r="L38" t="s">
        <v>114</v>
      </c>
    </row>
    <row r="39" spans="1:12" x14ac:dyDescent="0.35">
      <c r="A39" t="s">
        <v>111</v>
      </c>
      <c r="B39" t="s">
        <v>216</v>
      </c>
      <c r="C39" t="s">
        <v>47</v>
      </c>
      <c r="D39" t="s">
        <v>112</v>
      </c>
      <c r="E39" s="6" t="s">
        <v>148</v>
      </c>
      <c r="J39" t="s">
        <v>103</v>
      </c>
      <c r="L39" t="s">
        <v>130</v>
      </c>
    </row>
    <row r="40" spans="1:12" x14ac:dyDescent="0.35">
      <c r="A40" t="s">
        <v>111</v>
      </c>
      <c r="B40" t="s">
        <v>217</v>
      </c>
      <c r="C40" t="s">
        <v>48</v>
      </c>
      <c r="D40" t="s">
        <v>112</v>
      </c>
      <c r="E40" s="6" t="s">
        <v>149</v>
      </c>
      <c r="J40" t="s">
        <v>103</v>
      </c>
      <c r="L40" t="s">
        <v>130</v>
      </c>
    </row>
    <row r="41" spans="1:12" x14ac:dyDescent="0.35">
      <c r="A41" t="s">
        <v>111</v>
      </c>
      <c r="B41" t="s">
        <v>218</v>
      </c>
      <c r="C41" t="s">
        <v>49</v>
      </c>
      <c r="D41" t="s">
        <v>112</v>
      </c>
      <c r="E41" s="6" t="s">
        <v>150</v>
      </c>
      <c r="J41" t="s">
        <v>103</v>
      </c>
      <c r="L41" t="s">
        <v>114</v>
      </c>
    </row>
    <row r="42" spans="1:12" x14ac:dyDescent="0.35">
      <c r="A42" t="s">
        <v>111</v>
      </c>
      <c r="B42" t="s">
        <v>219</v>
      </c>
      <c r="C42" t="s">
        <v>50</v>
      </c>
      <c r="D42" t="s">
        <v>112</v>
      </c>
      <c r="E42" s="6" t="s">
        <v>151</v>
      </c>
      <c r="J42" t="s">
        <v>103</v>
      </c>
      <c r="L42" t="s">
        <v>114</v>
      </c>
    </row>
    <row r="43" spans="1:12" x14ac:dyDescent="0.35">
      <c r="A43" t="s">
        <v>111</v>
      </c>
      <c r="B43" t="s">
        <v>220</v>
      </c>
      <c r="C43" t="s">
        <v>51</v>
      </c>
      <c r="D43" t="s">
        <v>112</v>
      </c>
      <c r="E43" s="6" t="s">
        <v>152</v>
      </c>
      <c r="J43" t="s">
        <v>103</v>
      </c>
      <c r="L43" t="s">
        <v>130</v>
      </c>
    </row>
    <row r="44" spans="1:12" x14ac:dyDescent="0.35">
      <c r="A44" t="s">
        <v>111</v>
      </c>
      <c r="B44" t="s">
        <v>221</v>
      </c>
      <c r="C44" t="s">
        <v>52</v>
      </c>
      <c r="D44" t="s">
        <v>112</v>
      </c>
      <c r="E44" s="6" t="s">
        <v>153</v>
      </c>
      <c r="J44" t="s">
        <v>103</v>
      </c>
      <c r="L44" t="s">
        <v>130</v>
      </c>
    </row>
    <row r="45" spans="1:12" x14ac:dyDescent="0.35">
      <c r="A45" t="s">
        <v>111</v>
      </c>
      <c r="B45" t="s">
        <v>222</v>
      </c>
      <c r="C45" t="s">
        <v>53</v>
      </c>
      <c r="D45" t="s">
        <v>112</v>
      </c>
      <c r="E45" s="6" t="s">
        <v>154</v>
      </c>
      <c r="J45" t="s">
        <v>103</v>
      </c>
      <c r="L45" t="s">
        <v>130</v>
      </c>
    </row>
    <row r="46" spans="1:12" x14ac:dyDescent="0.35">
      <c r="A46" t="s">
        <v>111</v>
      </c>
      <c r="B46" t="s">
        <v>223</v>
      </c>
      <c r="C46" t="s">
        <v>54</v>
      </c>
      <c r="D46" t="s">
        <v>112</v>
      </c>
      <c r="E46" s="6" t="s">
        <v>155</v>
      </c>
      <c r="J46" t="s">
        <v>103</v>
      </c>
      <c r="L46" t="s">
        <v>114</v>
      </c>
    </row>
    <row r="47" spans="1:12" x14ac:dyDescent="0.35">
      <c r="A47" t="s">
        <v>111</v>
      </c>
      <c r="B47" t="s">
        <v>224</v>
      </c>
      <c r="C47" t="s">
        <v>55</v>
      </c>
      <c r="D47" t="s">
        <v>112</v>
      </c>
      <c r="E47" s="6" t="s">
        <v>156</v>
      </c>
      <c r="J47" t="s">
        <v>103</v>
      </c>
      <c r="L47" t="s">
        <v>130</v>
      </c>
    </row>
    <row r="48" spans="1:12" x14ac:dyDescent="0.35">
      <c r="A48" t="s">
        <v>111</v>
      </c>
      <c r="B48" t="s">
        <v>225</v>
      </c>
      <c r="C48" t="s">
        <v>56</v>
      </c>
      <c r="D48" t="s">
        <v>112</v>
      </c>
      <c r="E48" s="6" t="s">
        <v>157</v>
      </c>
      <c r="J48" t="s">
        <v>103</v>
      </c>
      <c r="L48" t="s">
        <v>114</v>
      </c>
    </row>
    <row r="49" spans="1:12" x14ac:dyDescent="0.35">
      <c r="A49" t="s">
        <v>111</v>
      </c>
      <c r="B49" t="s">
        <v>226</v>
      </c>
      <c r="C49" t="s">
        <v>58</v>
      </c>
      <c r="D49" t="s">
        <v>112</v>
      </c>
      <c r="E49" s="6" t="s">
        <v>158</v>
      </c>
      <c r="J49" t="s">
        <v>103</v>
      </c>
      <c r="L49" t="s">
        <v>130</v>
      </c>
    </row>
    <row r="50" spans="1:12" x14ac:dyDescent="0.35">
      <c r="A50" t="s">
        <v>111</v>
      </c>
      <c r="B50" t="s">
        <v>227</v>
      </c>
      <c r="C50" t="s">
        <v>60</v>
      </c>
      <c r="D50" t="s">
        <v>112</v>
      </c>
      <c r="E50" s="6" t="s">
        <v>159</v>
      </c>
      <c r="J50" t="s">
        <v>103</v>
      </c>
      <c r="L50" t="s">
        <v>114</v>
      </c>
    </row>
    <row r="51" spans="1:12" x14ac:dyDescent="0.35">
      <c r="A51" t="s">
        <v>111</v>
      </c>
      <c r="B51" t="s">
        <v>228</v>
      </c>
      <c r="C51" t="s">
        <v>62</v>
      </c>
      <c r="D51" t="s">
        <v>112</v>
      </c>
      <c r="E51" s="6" t="s">
        <v>160</v>
      </c>
      <c r="J51" t="s">
        <v>103</v>
      </c>
      <c r="L51" t="s">
        <v>114</v>
      </c>
    </row>
    <row r="52" spans="1:12" x14ac:dyDescent="0.35">
      <c r="A52" t="s">
        <v>111</v>
      </c>
      <c r="B52" t="s">
        <v>229</v>
      </c>
      <c r="C52" t="s">
        <v>63</v>
      </c>
      <c r="D52" t="s">
        <v>112</v>
      </c>
      <c r="E52" s="6" t="s">
        <v>161</v>
      </c>
      <c r="J52" t="s">
        <v>103</v>
      </c>
      <c r="L52" t="s">
        <v>130</v>
      </c>
    </row>
    <row r="53" spans="1:12" x14ac:dyDescent="0.35">
      <c r="A53" t="s">
        <v>111</v>
      </c>
      <c r="B53" t="s">
        <v>230</v>
      </c>
      <c r="C53" t="s">
        <v>64</v>
      </c>
      <c r="D53" t="s">
        <v>112</v>
      </c>
      <c r="E53" s="6" t="s">
        <v>162</v>
      </c>
      <c r="J53" t="s">
        <v>103</v>
      </c>
      <c r="L53" t="s">
        <v>114</v>
      </c>
    </row>
    <row r="54" spans="1:12" x14ac:dyDescent="0.35">
      <c r="A54" t="s">
        <v>111</v>
      </c>
      <c r="B54" t="s">
        <v>231</v>
      </c>
      <c r="C54" t="s">
        <v>65</v>
      </c>
      <c r="D54" t="s">
        <v>112</v>
      </c>
      <c r="E54" s="6" t="s">
        <v>163</v>
      </c>
      <c r="J54" t="s">
        <v>103</v>
      </c>
      <c r="L54" t="s">
        <v>114</v>
      </c>
    </row>
    <row r="55" spans="1:12" x14ac:dyDescent="0.35">
      <c r="A55" t="s">
        <v>111</v>
      </c>
      <c r="B55" t="s">
        <v>232</v>
      </c>
      <c r="C55" t="s">
        <v>66</v>
      </c>
      <c r="D55" t="s">
        <v>112</v>
      </c>
      <c r="E55" s="6" t="s">
        <v>164</v>
      </c>
      <c r="J55" t="s">
        <v>103</v>
      </c>
      <c r="L55" t="s">
        <v>130</v>
      </c>
    </row>
    <row r="56" spans="1:12" x14ac:dyDescent="0.35">
      <c r="A56" t="s">
        <v>111</v>
      </c>
      <c r="B56" t="s">
        <v>233</v>
      </c>
      <c r="C56" t="s">
        <v>67</v>
      </c>
      <c r="D56" t="s">
        <v>112</v>
      </c>
      <c r="E56" s="6" t="s">
        <v>165</v>
      </c>
      <c r="J56" t="s">
        <v>103</v>
      </c>
      <c r="L56" t="s">
        <v>114</v>
      </c>
    </row>
    <row r="57" spans="1:12" x14ac:dyDescent="0.35">
      <c r="A57" t="s">
        <v>111</v>
      </c>
      <c r="B57" t="s">
        <v>234</v>
      </c>
      <c r="C57" t="s">
        <v>68</v>
      </c>
      <c r="D57" t="s">
        <v>112</v>
      </c>
      <c r="E57" s="6" t="s">
        <v>166</v>
      </c>
      <c r="J57" t="s">
        <v>103</v>
      </c>
      <c r="L57" t="s">
        <v>130</v>
      </c>
    </row>
    <row r="58" spans="1:12" x14ac:dyDescent="0.35">
      <c r="A58" t="s">
        <v>111</v>
      </c>
      <c r="B58" t="s">
        <v>235</v>
      </c>
      <c r="C58" t="s">
        <v>69</v>
      </c>
      <c r="D58" t="s">
        <v>112</v>
      </c>
      <c r="E58" s="6" t="s">
        <v>167</v>
      </c>
      <c r="J58" t="s">
        <v>103</v>
      </c>
      <c r="L58" t="s">
        <v>114</v>
      </c>
    </row>
    <row r="59" spans="1:12" x14ac:dyDescent="0.35">
      <c r="A59" t="s">
        <v>111</v>
      </c>
      <c r="B59" t="s">
        <v>236</v>
      </c>
      <c r="C59" t="s">
        <v>70</v>
      </c>
      <c r="D59" t="s">
        <v>112</v>
      </c>
      <c r="E59" s="6" t="s">
        <v>168</v>
      </c>
      <c r="J59" t="s">
        <v>103</v>
      </c>
      <c r="L59" t="s">
        <v>114</v>
      </c>
    </row>
    <row r="60" spans="1:12" x14ac:dyDescent="0.35">
      <c r="A60" t="s">
        <v>111</v>
      </c>
      <c r="B60" t="s">
        <v>237</v>
      </c>
      <c r="C60" t="s">
        <v>72</v>
      </c>
      <c r="D60" t="s">
        <v>112</v>
      </c>
      <c r="E60" s="6" t="s">
        <v>169</v>
      </c>
      <c r="J60" t="s">
        <v>103</v>
      </c>
      <c r="L60" t="s">
        <v>114</v>
      </c>
    </row>
    <row r="61" spans="1:12" x14ac:dyDescent="0.35">
      <c r="A61" t="s">
        <v>111</v>
      </c>
      <c r="B61" t="s">
        <v>238</v>
      </c>
      <c r="C61" t="s">
        <v>73</v>
      </c>
      <c r="D61" t="s">
        <v>112</v>
      </c>
      <c r="E61" s="6" t="s">
        <v>170</v>
      </c>
      <c r="J61" t="s">
        <v>103</v>
      </c>
      <c r="L61" t="s">
        <v>114</v>
      </c>
    </row>
    <row r="62" spans="1:12" x14ac:dyDescent="0.35">
      <c r="A62" t="s">
        <v>111</v>
      </c>
      <c r="B62" t="s">
        <v>239</v>
      </c>
      <c r="C62" t="s">
        <v>74</v>
      </c>
      <c r="D62" t="s">
        <v>112</v>
      </c>
      <c r="E62" s="6" t="s">
        <v>171</v>
      </c>
      <c r="J62" t="s">
        <v>103</v>
      </c>
      <c r="L62" t="s">
        <v>130</v>
      </c>
    </row>
    <row r="63" spans="1:12" x14ac:dyDescent="0.35">
      <c r="A63" t="s">
        <v>111</v>
      </c>
      <c r="B63" t="s">
        <v>240</v>
      </c>
      <c r="C63" t="s">
        <v>75</v>
      </c>
      <c r="D63" t="s">
        <v>112</v>
      </c>
      <c r="E63" s="6" t="s">
        <v>172</v>
      </c>
      <c r="J63" t="s">
        <v>103</v>
      </c>
      <c r="L63" t="s">
        <v>114</v>
      </c>
    </row>
    <row r="64" spans="1:12" x14ac:dyDescent="0.35">
      <c r="A64" t="s">
        <v>111</v>
      </c>
      <c r="B64" t="s">
        <v>241</v>
      </c>
      <c r="C64" t="s">
        <v>77</v>
      </c>
      <c r="D64" t="s">
        <v>112</v>
      </c>
      <c r="E64" s="6" t="s">
        <v>173</v>
      </c>
      <c r="J64" t="s">
        <v>103</v>
      </c>
      <c r="L64" t="s">
        <v>114</v>
      </c>
    </row>
    <row r="65" spans="1:12" x14ac:dyDescent="0.35">
      <c r="A65" t="s">
        <v>111</v>
      </c>
      <c r="B65" t="s">
        <v>242</v>
      </c>
      <c r="C65" t="s">
        <v>78</v>
      </c>
      <c r="D65" t="s">
        <v>112</v>
      </c>
      <c r="E65" s="6" t="s">
        <v>174</v>
      </c>
      <c r="J65" t="s">
        <v>103</v>
      </c>
      <c r="L65" t="s">
        <v>114</v>
      </c>
    </row>
    <row r="66" spans="1:12" x14ac:dyDescent="0.35">
      <c r="A66" t="s">
        <v>111</v>
      </c>
      <c r="B66" t="s">
        <v>243</v>
      </c>
      <c r="C66" t="s">
        <v>79</v>
      </c>
      <c r="D66" t="s">
        <v>112</v>
      </c>
      <c r="E66" s="6" t="s">
        <v>175</v>
      </c>
      <c r="J66" t="s">
        <v>103</v>
      </c>
      <c r="L66" t="s">
        <v>130</v>
      </c>
    </row>
    <row r="67" spans="1:12" x14ac:dyDescent="0.35">
      <c r="A67" t="s">
        <v>111</v>
      </c>
      <c r="B67" t="s">
        <v>244</v>
      </c>
      <c r="C67" t="s">
        <v>80</v>
      </c>
      <c r="D67" t="s">
        <v>112</v>
      </c>
      <c r="E67" s="6" t="s">
        <v>176</v>
      </c>
      <c r="J67" t="s">
        <v>103</v>
      </c>
      <c r="L67" t="s">
        <v>114</v>
      </c>
    </row>
    <row r="68" spans="1:12" x14ac:dyDescent="0.35">
      <c r="A68" t="s">
        <v>111</v>
      </c>
      <c r="B68" t="s">
        <v>245</v>
      </c>
      <c r="C68" t="s">
        <v>81</v>
      </c>
      <c r="D68" t="s">
        <v>112</v>
      </c>
      <c r="E68" s="6" t="s">
        <v>177</v>
      </c>
      <c r="J68" t="s">
        <v>103</v>
      </c>
      <c r="L68" t="s">
        <v>130</v>
      </c>
    </row>
    <row r="69" spans="1:12" x14ac:dyDescent="0.35">
      <c r="A69" t="s">
        <v>111</v>
      </c>
      <c r="B69" t="s">
        <v>246</v>
      </c>
      <c r="C69" t="s">
        <v>82</v>
      </c>
      <c r="D69" t="s">
        <v>112</v>
      </c>
      <c r="E69" s="6" t="s">
        <v>178</v>
      </c>
      <c r="J69" t="s">
        <v>103</v>
      </c>
      <c r="L69" t="s">
        <v>114</v>
      </c>
    </row>
    <row r="70" spans="1:12" x14ac:dyDescent="0.35">
      <c r="A70" t="s">
        <v>111</v>
      </c>
      <c r="B70" t="s">
        <v>247</v>
      </c>
      <c r="C70" t="s">
        <v>84</v>
      </c>
      <c r="D70" t="s">
        <v>112</v>
      </c>
      <c r="E70" s="6" t="s">
        <v>179</v>
      </c>
      <c r="J70" t="s">
        <v>103</v>
      </c>
      <c r="L70" t="s">
        <v>130</v>
      </c>
    </row>
    <row r="71" spans="1:12" x14ac:dyDescent="0.35">
      <c r="A71" t="s">
        <v>111</v>
      </c>
      <c r="B71" t="s">
        <v>248</v>
      </c>
      <c r="C71" t="s">
        <v>85</v>
      </c>
      <c r="D71" t="s">
        <v>112</v>
      </c>
      <c r="E71" s="6" t="s">
        <v>180</v>
      </c>
      <c r="J71" t="s">
        <v>103</v>
      </c>
      <c r="L71" t="s">
        <v>114</v>
      </c>
    </row>
    <row r="72" spans="1:12" x14ac:dyDescent="0.35">
      <c r="A72" t="s">
        <v>111</v>
      </c>
      <c r="B72" t="s">
        <v>249</v>
      </c>
      <c r="C72" t="s">
        <v>86</v>
      </c>
      <c r="D72" t="s">
        <v>112</v>
      </c>
      <c r="E72" s="6" t="s">
        <v>181</v>
      </c>
      <c r="J72" t="s">
        <v>103</v>
      </c>
      <c r="L72" t="s">
        <v>130</v>
      </c>
    </row>
    <row r="73" spans="1:12" x14ac:dyDescent="0.35">
      <c r="A73" t="s">
        <v>111</v>
      </c>
      <c r="B73" t="s">
        <v>250</v>
      </c>
      <c r="C73" t="s">
        <v>87</v>
      </c>
      <c r="D73" t="s">
        <v>112</v>
      </c>
      <c r="E73" s="6" t="s">
        <v>182</v>
      </c>
      <c r="J73" t="s">
        <v>103</v>
      </c>
      <c r="L73" t="s">
        <v>114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PlotAttributes</vt:lpstr>
      <vt:lpstr>SummaryTable</vt:lpstr>
      <vt:lpstr>Plots</vt:lpstr>
      <vt:lpstr>forGPS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A</dc:creator>
  <cp:lastModifiedBy>Matt A</cp:lastModifiedBy>
  <dcterms:created xsi:type="dcterms:W3CDTF">2022-05-05T20:58:00Z</dcterms:created>
  <dcterms:modified xsi:type="dcterms:W3CDTF">2022-05-05T21:44:52Z</dcterms:modified>
</cp:coreProperties>
</file>