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24675" windowHeight="12045"/>
  </bookViews>
  <sheets>
    <sheet name="Spin-Up Estimator" sheetId="1" r:id="rId1"/>
    <sheet name="Accel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" i="2"/>
  <c r="D8" s="1"/>
  <c r="D17"/>
  <c r="D15"/>
  <c r="P14" l="1"/>
  <c r="P15" l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T21" l="1"/>
  <c r="U21"/>
  <c r="U20"/>
  <c r="T20"/>
  <c r="U23" l="1"/>
  <c r="U24" s="1"/>
  <c r="G10" l="1"/>
  <c r="G12" l="1"/>
  <c r="G13" s="1"/>
  <c r="G11"/>
  <c r="B22" i="1" l="1"/>
  <c r="D16"/>
  <c r="B20" s="1"/>
  <c r="G9" l="1"/>
  <c r="G10"/>
  <c r="F8"/>
  <c r="G8" s="1"/>
  <c r="F9"/>
  <c r="F10"/>
  <c r="F7"/>
  <c r="G7" s="1"/>
  <c r="H7" l="1"/>
  <c r="H12"/>
  <c r="D15" s="1"/>
  <c r="D17" s="1"/>
  <c r="D18" s="1"/>
</calcChain>
</file>

<file path=xl/sharedStrings.xml><?xml version="1.0" encoding="utf-8"?>
<sst xmlns="http://schemas.openxmlformats.org/spreadsheetml/2006/main" count="42" uniqueCount="33">
  <si>
    <t>Thruster 1</t>
  </si>
  <si>
    <t>Thruster 2</t>
  </si>
  <si>
    <t>Thruster 3</t>
  </si>
  <si>
    <t>Thruster 4</t>
  </si>
  <si>
    <t>Prior to Maneuver</t>
  </si>
  <si>
    <t>Following Maneuver</t>
  </si>
  <si>
    <t>Thruster Counts</t>
  </si>
  <si>
    <t>Pre-Maneuver Spin Rate</t>
  </si>
  <si>
    <t>Post-Maneuver Spin Rate</t>
  </si>
  <si>
    <t>Post-Maneuver Spin Period</t>
  </si>
  <si>
    <t>Post-Maneuver Static Z Rate</t>
  </si>
  <si>
    <t>rpm</t>
  </si>
  <si>
    <t>rad/sec</t>
  </si>
  <si>
    <t>sec/rev</t>
  </si>
  <si>
    <t>counts</t>
  </si>
  <si>
    <t>CEU Spin Pulse Setting</t>
  </si>
  <si>
    <t>spin down?</t>
  </si>
  <si>
    <t xml:space="preserve">If an error is returned above then either there was a spin-down during the last maneuver </t>
  </si>
  <si>
    <t xml:space="preserve">or the data was incorrectly entered. Verify the entered thruster counts. </t>
  </si>
  <si>
    <t>If there was a spin-down, go to the Accel worksheet to determine the spin rate.</t>
  </si>
  <si>
    <t>Fill in the yellow boxes</t>
  </si>
  <si>
    <t>Use this page only if the pre-maneuver spin-rate is well known</t>
  </si>
  <si>
    <t>This should be a table of the point P@AcsSoh.Acc_SpinRate_rpm</t>
  </si>
  <si>
    <t>into columns A&amp;B such that column B contains a list of spin rate values</t>
  </si>
  <si>
    <t>Paste the accelerometer-based spin rate file (post-maneuver data only)</t>
  </si>
  <si>
    <t>timestamp</t>
  </si>
  <si>
    <t>P@AcsSoh.Acc_SpinRate_rpm</t>
  </si>
  <si>
    <t>P@13619</t>
  </si>
  <si>
    <t>Avg. accelerometer reading</t>
  </si>
  <si>
    <t>accel</t>
  </si>
  <si>
    <t>est</t>
  </si>
  <si>
    <t>m</t>
  </si>
  <si>
    <t>b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</si>
</sst>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"/>
  </numFmts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FC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/>
    <xf numFmtId="0" fontId="0" fillId="3" borderId="0" xfId="0" applyFill="1"/>
    <xf numFmtId="0" fontId="1" fillId="0" borderId="0" xfId="1" applyAlignment="1" applyProtection="1"/>
    <xf numFmtId="0" fontId="0" fillId="0" borderId="0" xfId="0" applyFill="1"/>
    <xf numFmtId="0" fontId="0" fillId="5" borderId="0" xfId="0" applyFill="1"/>
    <xf numFmtId="165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2FFC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xVal>
            <c:numRef>
              <c:f>Accel!$Q$15:$Q$35</c:f>
              <c:numCache>
                <c:formatCode>General</c:formatCode>
                <c:ptCount val="21"/>
                <c:pt idx="0">
                  <c:v>4.1552618521285174</c:v>
                </c:pt>
                <c:pt idx="1">
                  <c:v>4.1558997347480116</c:v>
                </c:pt>
                <c:pt idx="2">
                  <c:v>4.1620641806263974</c:v>
                </c:pt>
                <c:pt idx="3">
                  <c:v>4.1626490459110714</c:v>
                </c:pt>
                <c:pt idx="4">
                  <c:v>4.1652514161598591</c:v>
                </c:pt>
                <c:pt idx="5">
                  <c:v>4.1665520603538866</c:v>
                </c:pt>
                <c:pt idx="6">
                  <c:v>4.1710993333333102</c:v>
                </c:pt>
                <c:pt idx="7">
                  <c:v>4.171191310316205</c:v>
                </c:pt>
                <c:pt idx="8">
                  <c:v>4.1711944794650977</c:v>
                </c:pt>
                <c:pt idx="9">
                  <c:v>4.1720108275174157</c:v>
                </c:pt>
                <c:pt idx="10">
                  <c:v>4.1724141441441294</c:v>
                </c:pt>
                <c:pt idx="11">
                  <c:v>4.1728547792706108</c:v>
                </c:pt>
                <c:pt idx="12">
                  <c:v>4.1747313256289909</c:v>
                </c:pt>
                <c:pt idx="13">
                  <c:v>4.1765280434782053</c:v>
                </c:pt>
                <c:pt idx="14">
                  <c:v>4.1830498503273557</c:v>
                </c:pt>
                <c:pt idx="15">
                  <c:v>4.1834636356403712</c:v>
                </c:pt>
                <c:pt idx="16">
                  <c:v>4.1863825936199399</c:v>
                </c:pt>
                <c:pt idx="17">
                  <c:v>4.1869259090908511</c:v>
                </c:pt>
                <c:pt idx="18">
                  <c:v>4.1873150658560707</c:v>
                </c:pt>
                <c:pt idx="19">
                  <c:v>4.1894022460937528</c:v>
                </c:pt>
                <c:pt idx="20">
                  <c:v>4.1912510883620584</c:v>
                </c:pt>
              </c:numCache>
            </c:numRef>
          </c:xVal>
          <c:yVal>
            <c:numRef>
              <c:f>Accel!$R$15:$R$35</c:f>
              <c:numCache>
                <c:formatCode>General</c:formatCode>
                <c:ptCount val="21"/>
                <c:pt idx="0">
                  <c:v>4.1602826362957455</c:v>
                </c:pt>
                <c:pt idx="1">
                  <c:v>4.1590385809018429</c:v>
                </c:pt>
                <c:pt idx="2">
                  <c:v>4.1629777907692214</c:v>
                </c:pt>
                <c:pt idx="3">
                  <c:v>4.1627476040172091</c:v>
                </c:pt>
                <c:pt idx="4">
                  <c:v>4.1633325716768095</c:v>
                </c:pt>
                <c:pt idx="5">
                  <c:v>4.1624065209850913</c:v>
                </c:pt>
                <c:pt idx="6">
                  <c:v>4.1658990401891032</c:v>
                </c:pt>
                <c:pt idx="7">
                  <c:v>4.1635065609756108</c:v>
                </c:pt>
                <c:pt idx="8">
                  <c:v>4.1652968672397286</c:v>
                </c:pt>
                <c:pt idx="9">
                  <c:v>4.1676106213450446</c:v>
                </c:pt>
                <c:pt idx="10">
                  <c:v>4.1689001351351322</c:v>
                </c:pt>
                <c:pt idx="11">
                  <c:v>4.167315191938588</c:v>
                </c:pt>
                <c:pt idx="12">
                  <c:v>4.1668768167098378</c:v>
                </c:pt>
                <c:pt idx="13">
                  <c:v>4.170089688735187</c:v>
                </c:pt>
                <c:pt idx="14">
                  <c:v>4.1730844621141276</c:v>
                </c:pt>
                <c:pt idx="15">
                  <c:v>4.1734256165473287</c:v>
                </c:pt>
                <c:pt idx="16">
                  <c:v>4.1695779272879268</c:v>
                </c:pt>
                <c:pt idx="17">
                  <c:v>4.1732307718696209</c:v>
                </c:pt>
                <c:pt idx="18">
                  <c:v>4.1736470348837251</c:v>
                </c:pt>
                <c:pt idx="19">
                  <c:v>4.1748850531914714</c:v>
                </c:pt>
                <c:pt idx="20">
                  <c:v>4.1732427262931004</c:v>
                </c:pt>
              </c:numCache>
            </c:numRef>
          </c:yVal>
        </c:ser>
        <c:axId val="128357120"/>
        <c:axId val="128359040"/>
      </c:scatterChart>
      <c:valAx>
        <c:axId val="128357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Accelerometer Reading (rpm)</a:t>
                </a:r>
              </a:p>
            </c:rich>
          </c:tx>
          <c:layout/>
        </c:title>
        <c:numFmt formatCode="General" sourceLinked="1"/>
        <c:tickLblPos val="nextTo"/>
        <c:crossAx val="128359040"/>
        <c:crosses val="autoZero"/>
        <c:crossBetween val="midCat"/>
      </c:valAx>
      <c:valAx>
        <c:axId val="1283590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Actual Spin Rate (rpm)</a:t>
                </a:r>
              </a:p>
            </c:rich>
          </c:tx>
          <c:layout/>
        </c:title>
        <c:numFmt formatCode="General" sourceLinked="1"/>
        <c:tickLblPos val="nextTo"/>
        <c:crossAx val="128357120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</xdr:row>
      <xdr:rowOff>66675</xdr:rowOff>
    </xdr:from>
    <xdr:to>
      <xdr:col>26</xdr:col>
      <xdr:colOff>419100</xdr:colOff>
      <xdr:row>15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@AcsSoh.Acc_SpinRate_rp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workbookViewId="0">
      <selection activeCell="F33" sqref="F33"/>
    </sheetView>
  </sheetViews>
  <sheetFormatPr defaultRowHeight="15"/>
  <cols>
    <col min="1" max="1" width="3.5703125" customWidth="1"/>
    <col min="2" max="4" width="11.42578125" customWidth="1"/>
    <col min="6" max="6" width="9.140625" customWidth="1"/>
    <col min="9" max="9" width="10.28515625" customWidth="1"/>
    <col min="10" max="10" width="9.5703125" bestFit="1" customWidth="1"/>
  </cols>
  <sheetData>
    <row r="2" spans="2:8">
      <c r="B2" s="5" t="s">
        <v>21</v>
      </c>
      <c r="C2" s="5"/>
      <c r="D2" s="5"/>
      <c r="E2" s="5"/>
      <c r="F2" s="5"/>
      <c r="G2" s="5"/>
    </row>
    <row r="3" spans="2:8">
      <c r="B3" s="5" t="s">
        <v>20</v>
      </c>
      <c r="C3" s="5"/>
    </row>
    <row r="5" spans="2:8">
      <c r="B5" s="12" t="s">
        <v>6</v>
      </c>
      <c r="C5" s="12" t="s">
        <v>4</v>
      </c>
      <c r="D5" s="12" t="s">
        <v>5</v>
      </c>
      <c r="F5" s="8">
        <v>9.3648971693248103E-5</v>
      </c>
      <c r="G5" s="8"/>
      <c r="H5" s="8"/>
    </row>
    <row r="6" spans="2:8">
      <c r="B6" s="12"/>
      <c r="C6" s="12"/>
      <c r="D6" s="12"/>
      <c r="F6" s="8"/>
      <c r="G6" s="8"/>
      <c r="H6" s="8"/>
    </row>
    <row r="7" spans="2:8">
      <c r="B7" s="1" t="s">
        <v>0</v>
      </c>
      <c r="C7" s="2">
        <v>4688</v>
      </c>
      <c r="D7" s="2">
        <v>4944</v>
      </c>
      <c r="F7" s="8">
        <f>D7-C7</f>
        <v>256</v>
      </c>
      <c r="G7" s="8">
        <f>F7/16</f>
        <v>16</v>
      </c>
      <c r="H7" s="8">
        <f>(G7+G8+G9+G10)/2</f>
        <v>41</v>
      </c>
    </row>
    <row r="8" spans="2:8">
      <c r="B8" s="1" t="s">
        <v>1</v>
      </c>
      <c r="C8" s="2">
        <v>4576</v>
      </c>
      <c r="D8" s="2">
        <v>4832</v>
      </c>
      <c r="F8" s="8">
        <f t="shared" ref="F8:F10" si="0">D8-C8</f>
        <v>256</v>
      </c>
      <c r="G8" s="8">
        <f t="shared" ref="G8:G10" si="1">F8/16</f>
        <v>16</v>
      </c>
      <c r="H8" s="8"/>
    </row>
    <row r="9" spans="2:8">
      <c r="B9" s="1" t="s">
        <v>2</v>
      </c>
      <c r="C9" s="2">
        <v>5120</v>
      </c>
      <c r="D9" s="2">
        <v>5520</v>
      </c>
      <c r="F9" s="8">
        <f t="shared" si="0"/>
        <v>400</v>
      </c>
      <c r="G9" s="8">
        <f t="shared" si="1"/>
        <v>25</v>
      </c>
      <c r="H9" s="8"/>
    </row>
    <row r="10" spans="2:8">
      <c r="B10" s="1" t="s">
        <v>3</v>
      </c>
      <c r="C10" s="2">
        <v>5232</v>
      </c>
      <c r="D10" s="2">
        <v>5632</v>
      </c>
      <c r="F10" s="8">
        <f t="shared" si="0"/>
        <v>400</v>
      </c>
      <c r="G10" s="8">
        <f t="shared" si="1"/>
        <v>25</v>
      </c>
      <c r="H10" s="8"/>
    </row>
    <row r="12" spans="2:8">
      <c r="B12" t="s">
        <v>7</v>
      </c>
      <c r="D12" s="2">
        <v>4.1912599999999998</v>
      </c>
      <c r="F12" t="s">
        <v>16</v>
      </c>
      <c r="H12" s="8">
        <f>IF(OR(G7&lt;&gt;G8,G9&lt;&gt;G10),1,0)</f>
        <v>0</v>
      </c>
    </row>
    <row r="15" spans="2:8">
      <c r="C15" s="3" t="s">
        <v>8</v>
      </c>
      <c r="D15" s="9">
        <f>IF(H12=1,"N/A",D12+H7*F5)</f>
        <v>4.1950996078394232</v>
      </c>
      <c r="E15" t="s">
        <v>11</v>
      </c>
    </row>
    <row r="16" spans="2:8">
      <c r="C16" s="3" t="s">
        <v>10</v>
      </c>
      <c r="D16" s="10">
        <f>ROUND(D15/60*2*PI(),6)</f>
        <v>0.43930999999999998</v>
      </c>
      <c r="E16" t="s">
        <v>12</v>
      </c>
    </row>
    <row r="17" spans="2:9">
      <c r="C17" s="3" t="s">
        <v>9</v>
      </c>
      <c r="D17" s="9">
        <f>60/D15</f>
        <v>14.302401756534557</v>
      </c>
      <c r="E17" t="s">
        <v>13</v>
      </c>
    </row>
    <row r="18" spans="2:9">
      <c r="C18" s="3" t="s">
        <v>15</v>
      </c>
      <c r="D18" s="11">
        <f>INT(4000*D17)</f>
        <v>57209</v>
      </c>
      <c r="E18" t="s">
        <v>14</v>
      </c>
    </row>
    <row r="20" spans="2:9">
      <c r="B20" s="5" t="str">
        <f>"If the estimator is working, send the command @ACT_SetStaticZRate GND_CMD, "&amp;D16</f>
        <v>If the estimator is working, send the command @ACT_SetStaticZRate GND_CMD, 0.43931</v>
      </c>
      <c r="C20" s="5"/>
      <c r="D20" s="5"/>
      <c r="E20" s="5"/>
      <c r="F20" s="5"/>
      <c r="G20" s="5"/>
      <c r="H20" s="5"/>
      <c r="I20" s="5"/>
    </row>
    <row r="22" spans="2:9">
      <c r="B22" s="5" t="str">
        <f>"If the estimator is not working, use the CEU_SET_PARAMETER command with "&amp;D18&amp;" counts"</f>
        <v>If the estimator is not working, use the CEU_SET_PARAMETER command with 57209 counts</v>
      </c>
      <c r="C22" s="5"/>
      <c r="D22" s="5"/>
      <c r="E22" s="5"/>
      <c r="F22" s="5"/>
      <c r="G22" s="5"/>
      <c r="H22" s="5"/>
      <c r="I22" s="5"/>
    </row>
    <row r="24" spans="2:9">
      <c r="B24" s="5" t="s">
        <v>17</v>
      </c>
      <c r="C24" s="5"/>
      <c r="D24" s="5"/>
      <c r="E24" s="5"/>
      <c r="F24" s="5"/>
      <c r="G24" s="5"/>
      <c r="H24" s="5"/>
      <c r="I24" s="5"/>
    </row>
    <row r="25" spans="2:9">
      <c r="B25" s="5" t="s">
        <v>18</v>
      </c>
      <c r="C25" s="5"/>
      <c r="D25" s="5"/>
      <c r="E25" s="5"/>
      <c r="F25" s="5"/>
      <c r="G25" s="5"/>
      <c r="H25" s="5"/>
      <c r="I25" s="5"/>
    </row>
    <row r="26" spans="2:9">
      <c r="B26" s="5" t="s">
        <v>19</v>
      </c>
      <c r="C26" s="5"/>
      <c r="D26" s="5"/>
      <c r="E26" s="5"/>
      <c r="F26" s="5"/>
      <c r="G26" s="5"/>
      <c r="H26" s="5"/>
      <c r="I26" s="5"/>
    </row>
  </sheetData>
  <mergeCells count="3">
    <mergeCell ref="C5:C6"/>
    <mergeCell ref="D5:D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6"/>
  <sheetViews>
    <sheetView workbookViewId="0">
      <selection activeCell="D25" sqref="D25"/>
    </sheetView>
  </sheetViews>
  <sheetFormatPr defaultRowHeight="15"/>
  <sheetData>
    <row r="1" spans="1:18">
      <c r="A1" t="s">
        <v>25</v>
      </c>
      <c r="B1" s="6" t="s">
        <v>26</v>
      </c>
    </row>
    <row r="2" spans="1:18">
      <c r="A2" t="s">
        <v>25</v>
      </c>
      <c r="B2" t="s">
        <v>27</v>
      </c>
      <c r="D2" s="5" t="s">
        <v>24</v>
      </c>
      <c r="E2" s="5"/>
      <c r="F2" s="5"/>
      <c r="G2" s="5"/>
      <c r="H2" s="5"/>
      <c r="I2" s="5"/>
      <c r="J2" s="5"/>
    </row>
    <row r="3" spans="1:18">
      <c r="A3">
        <v>1453658290</v>
      </c>
      <c r="B3">
        <v>4.1730999999999998</v>
      </c>
      <c r="D3" s="5" t="s">
        <v>23</v>
      </c>
      <c r="E3" s="5"/>
      <c r="F3" s="5"/>
      <c r="G3" s="5"/>
      <c r="H3" s="5"/>
      <c r="I3" s="5"/>
      <c r="J3" s="5"/>
      <c r="Q3" t="s">
        <v>29</v>
      </c>
      <c r="R3" t="s">
        <v>30</v>
      </c>
    </row>
    <row r="4" spans="1:18">
      <c r="A4">
        <v>1453658300</v>
      </c>
      <c r="B4">
        <v>4.1730999999999998</v>
      </c>
      <c r="D4" s="5" t="s">
        <v>22</v>
      </c>
      <c r="E4" s="5"/>
      <c r="F4" s="5"/>
      <c r="G4" s="5"/>
      <c r="H4" s="5"/>
      <c r="I4" s="5"/>
      <c r="J4" s="5"/>
      <c r="Q4">
        <v>4.1484605124451672</v>
      </c>
      <c r="R4">
        <v>4.1503832942898979</v>
      </c>
    </row>
    <row r="5" spans="1:18">
      <c r="A5">
        <v>1453658350</v>
      </c>
      <c r="B5">
        <v>4.1730999999999998</v>
      </c>
      <c r="Q5">
        <v>4.1485879769526237</v>
      </c>
      <c r="R5">
        <v>4.1451896949891109</v>
      </c>
    </row>
    <row r="6" spans="1:18">
      <c r="A6">
        <v>1453658360</v>
      </c>
      <c r="B6">
        <v>4.1730999999999998</v>
      </c>
      <c r="D6" s="7" t="s">
        <v>28</v>
      </c>
      <c r="G6" s="8">
        <f>AVERAGE(B3:B1154)</f>
        <v>4.171383917525759</v>
      </c>
      <c r="Q6">
        <v>4.1487384583334643</v>
      </c>
      <c r="R6">
        <v>4.1404730486111463</v>
      </c>
    </row>
    <row r="7" spans="1:18">
      <c r="A7">
        <v>1453658370</v>
      </c>
      <c r="B7">
        <v>4.1730999999999998</v>
      </c>
      <c r="Q7">
        <v>4.1487697268017918</v>
      </c>
      <c r="R7">
        <v>4.1527726142251185</v>
      </c>
    </row>
    <row r="8" spans="1:18">
      <c r="A8">
        <v>1453658380</v>
      </c>
      <c r="B8">
        <v>4.1493200000000003</v>
      </c>
      <c r="D8" s="5" t="str">
        <f>IF(OR(G6&lt;4.155,G6&gt;4.19),"Spin rate intederminate. No solution found.","Use spin rate estimate below:")</f>
        <v>Use spin rate estimate below:</v>
      </c>
      <c r="E8" s="5"/>
      <c r="F8" s="5"/>
      <c r="G8" s="5"/>
      <c r="H8" s="5"/>
      <c r="Q8">
        <v>4.1487855358809247</v>
      </c>
      <c r="R8">
        <v>4.1428046085741812</v>
      </c>
    </row>
    <row r="9" spans="1:18">
      <c r="A9">
        <v>1453658390</v>
      </c>
      <c r="B9">
        <v>4.1730999999999998</v>
      </c>
      <c r="Q9">
        <v>4.1488631585151845</v>
      </c>
      <c r="R9">
        <v>4.1381033235120599</v>
      </c>
    </row>
    <row r="10" spans="1:18">
      <c r="A10">
        <v>1453658400</v>
      </c>
      <c r="B10">
        <v>4.1730999999999998</v>
      </c>
      <c r="F10" s="3" t="s">
        <v>8</v>
      </c>
      <c r="G10" s="9">
        <f>U23*G6+U24</f>
        <v>4.1658337866202722</v>
      </c>
      <c r="H10" t="s">
        <v>11</v>
      </c>
      <c r="Q10">
        <v>4.1489021445314727</v>
      </c>
      <c r="R10">
        <v>4.1477226640624023</v>
      </c>
    </row>
    <row r="11" spans="1:18">
      <c r="A11">
        <v>1453658410</v>
      </c>
      <c r="B11">
        <v>4.1730999999999998</v>
      </c>
      <c r="F11" s="3" t="s">
        <v>10</v>
      </c>
      <c r="G11" s="10">
        <f>ROUND(G10/60*2*PI(),6)</f>
        <v>0.43624499999999999</v>
      </c>
      <c r="H11" t="s">
        <v>12</v>
      </c>
      <c r="Q11">
        <v>4.1489978645118928</v>
      </c>
      <c r="R11">
        <v>4.14826923314991</v>
      </c>
    </row>
    <row r="12" spans="1:18">
      <c r="A12">
        <v>1453658420</v>
      </c>
      <c r="B12">
        <v>4.1730999999999998</v>
      </c>
      <c r="F12" s="3" t="s">
        <v>9</v>
      </c>
      <c r="G12" s="9">
        <f>60/G10</f>
        <v>14.40287900892892</v>
      </c>
      <c r="H12" t="s">
        <v>13</v>
      </c>
      <c r="Q12">
        <v>4.1494678964942251</v>
      </c>
      <c r="R12">
        <v>4.1531965943238767</v>
      </c>
    </row>
    <row r="13" spans="1:18">
      <c r="A13">
        <v>1453658430</v>
      </c>
      <c r="B13">
        <v>4.1493200000000003</v>
      </c>
      <c r="F13" s="3" t="s">
        <v>15</v>
      </c>
      <c r="G13" s="11">
        <f>INT(4000*G12)</f>
        <v>57611</v>
      </c>
      <c r="H13" t="s">
        <v>14</v>
      </c>
      <c r="Q13">
        <v>4.1499283694530371</v>
      </c>
      <c r="R13">
        <v>4.1562316202270395</v>
      </c>
    </row>
    <row r="14" spans="1:18">
      <c r="A14">
        <v>1453658440</v>
      </c>
      <c r="B14">
        <v>4.1730999999999998</v>
      </c>
      <c r="P14">
        <f>IF(AND($G$6&gt;Q14,$G$6&lt;Q15),1,IF(P13=1,2,0))</f>
        <v>0</v>
      </c>
      <c r="Q14">
        <v>4.1501737022472565</v>
      </c>
      <c r="R14">
        <v>4.1560905168539728</v>
      </c>
    </row>
    <row r="15" spans="1:18">
      <c r="A15">
        <v>1453658450</v>
      </c>
      <c r="B15">
        <v>4.1730999999999998</v>
      </c>
      <c r="D15" s="5" t="str">
        <f>"If the estimator is working, send the command @ACT_SetStaticZRate GND_CMD, "&amp;F11</f>
        <v>If the estimator is working, send the command @ACT_SetStaticZRate GND_CMD, Post-Maneuver Static Z Rate</v>
      </c>
      <c r="E15" s="5"/>
      <c r="F15" s="5"/>
      <c r="G15" s="5"/>
      <c r="H15" s="5"/>
      <c r="I15" s="5"/>
      <c r="J15" s="5"/>
      <c r="K15" s="5"/>
      <c r="L15" s="5"/>
      <c r="M15" s="5"/>
      <c r="N15" s="5"/>
      <c r="P15">
        <f t="shared" ref="P15:P37" si="0">IF(AND($G$6&gt;Q15,$G$6&lt;Q16),1,IF(P14=1,2,0))</f>
        <v>0</v>
      </c>
      <c r="Q15" s="4">
        <v>4.1552618521285174</v>
      </c>
      <c r="R15">
        <v>4.1602826362957455</v>
      </c>
    </row>
    <row r="16" spans="1:18">
      <c r="A16">
        <v>1453658460</v>
      </c>
      <c r="B16">
        <v>4.1730999999999998</v>
      </c>
      <c r="P16">
        <f t="shared" si="0"/>
        <v>0</v>
      </c>
      <c r="Q16" s="4">
        <v>4.1558997347480116</v>
      </c>
      <c r="R16">
        <v>4.1590385809018429</v>
      </c>
    </row>
    <row r="17" spans="1:21">
      <c r="A17">
        <v>1453658470</v>
      </c>
      <c r="B17">
        <v>4.1730999999999998</v>
      </c>
      <c r="D17" s="5" t="str">
        <f>"If the estimator is not working, use the CEU_SET_PARAMETER command with "&amp;F13&amp;" counts"</f>
        <v>If the estimator is not working, use the CEU_SET_PARAMETER command with CEU Spin Pulse Setting counts</v>
      </c>
      <c r="E17" s="5"/>
      <c r="F17" s="5"/>
      <c r="G17" s="5"/>
      <c r="H17" s="5"/>
      <c r="I17" s="5"/>
      <c r="J17" s="5"/>
      <c r="K17" s="5"/>
      <c r="L17" s="5"/>
      <c r="M17" s="5"/>
      <c r="N17" s="5"/>
      <c r="P17">
        <f t="shared" si="0"/>
        <v>0</v>
      </c>
      <c r="Q17" s="4">
        <v>4.1620641806263974</v>
      </c>
      <c r="R17">
        <v>4.1629777907692214</v>
      </c>
    </row>
    <row r="18" spans="1:21">
      <c r="A18">
        <v>1453658480</v>
      </c>
      <c r="B18">
        <v>4.1730999999999998</v>
      </c>
      <c r="P18">
        <f t="shared" si="0"/>
        <v>0</v>
      </c>
      <c r="Q18" s="4">
        <v>4.1626490459110714</v>
      </c>
      <c r="R18">
        <v>4.1627476040172091</v>
      </c>
    </row>
    <row r="19" spans="1:21">
      <c r="A19">
        <v>1453658490</v>
      </c>
      <c r="B19">
        <v>4.1493200000000003</v>
      </c>
      <c r="P19">
        <f t="shared" si="0"/>
        <v>0</v>
      </c>
      <c r="Q19" s="4">
        <v>4.1652514161598591</v>
      </c>
      <c r="R19">
        <v>4.1633325716768095</v>
      </c>
    </row>
    <row r="20" spans="1:21">
      <c r="A20">
        <v>1453658500</v>
      </c>
      <c r="B20">
        <v>4.1730999999999998</v>
      </c>
      <c r="P20">
        <f t="shared" si="0"/>
        <v>0</v>
      </c>
      <c r="Q20" s="4">
        <v>4.1665520603538866</v>
      </c>
      <c r="R20">
        <v>4.1624065209850913</v>
      </c>
      <c r="T20">
        <f>VLOOKUP(1,$P$14:$R$37,2,FALSE)</f>
        <v>4.1711944794650977</v>
      </c>
      <c r="U20">
        <f>VLOOKUP(1,$P$14:$R$37,3,FALSE)</f>
        <v>4.1652968672397286</v>
      </c>
    </row>
    <row r="21" spans="1:21">
      <c r="A21">
        <v>1453658510</v>
      </c>
      <c r="B21">
        <v>4.1730999999999998</v>
      </c>
      <c r="P21">
        <f t="shared" si="0"/>
        <v>0</v>
      </c>
      <c r="Q21" s="4">
        <v>4.1710993333333102</v>
      </c>
      <c r="R21">
        <v>4.1658990401891032</v>
      </c>
      <c r="T21">
        <f>VLOOKUP(2,$P$14:$R$37,2,FALSE)</f>
        <v>4.1720108275174157</v>
      </c>
      <c r="U21">
        <f>VLOOKUP(2,$P$14:$R$37,3,FALSE)</f>
        <v>4.1676106213450446</v>
      </c>
    </row>
    <row r="22" spans="1:21">
      <c r="A22">
        <v>1453658518</v>
      </c>
      <c r="B22">
        <v>4.1730999999999998</v>
      </c>
      <c r="P22">
        <f t="shared" si="0"/>
        <v>0</v>
      </c>
      <c r="Q22" s="4">
        <v>4.171191310316205</v>
      </c>
      <c r="R22">
        <v>4.1635065609756108</v>
      </c>
    </row>
    <row r="23" spans="1:21">
      <c r="A23">
        <v>1453658520</v>
      </c>
      <c r="B23">
        <v>4.1730999999999998</v>
      </c>
      <c r="P23">
        <f t="shared" si="0"/>
        <v>1</v>
      </c>
      <c r="Q23" s="4">
        <v>4.1711944794650977</v>
      </c>
      <c r="R23">
        <v>4.1652968672397286</v>
      </c>
      <c r="T23" t="s">
        <v>31</v>
      </c>
      <c r="U23">
        <f>((U21-U20)/(T21-T20))</f>
        <v>2.8342740559570347</v>
      </c>
    </row>
    <row r="24" spans="1:21">
      <c r="A24">
        <v>1453658530</v>
      </c>
      <c r="B24">
        <v>4.1730999999999998</v>
      </c>
      <c r="P24">
        <f t="shared" si="0"/>
        <v>2</v>
      </c>
      <c r="Q24" s="4">
        <v>4.1720108275174157</v>
      </c>
      <c r="R24">
        <v>4.1676106213450446</v>
      </c>
      <c r="T24" t="s">
        <v>32</v>
      </c>
      <c r="U24">
        <f>U20-U23*T20</f>
        <v>-7.6570114282594055</v>
      </c>
    </row>
    <row r="25" spans="1:21">
      <c r="A25">
        <v>1453658540</v>
      </c>
      <c r="B25">
        <v>4.1730999999999998</v>
      </c>
      <c r="P25">
        <f t="shared" si="0"/>
        <v>0</v>
      </c>
      <c r="Q25" s="4">
        <v>4.1724141441441294</v>
      </c>
      <c r="R25">
        <v>4.1689001351351322</v>
      </c>
    </row>
    <row r="26" spans="1:21">
      <c r="A26">
        <v>1453658550</v>
      </c>
      <c r="B26">
        <v>4.1730999999999998</v>
      </c>
      <c r="P26">
        <f t="shared" si="0"/>
        <v>0</v>
      </c>
      <c r="Q26" s="4">
        <v>4.1728547792706108</v>
      </c>
      <c r="R26">
        <v>4.167315191938588</v>
      </c>
    </row>
    <row r="27" spans="1:21">
      <c r="A27">
        <v>1453658560</v>
      </c>
      <c r="B27">
        <v>4.1730999999999998</v>
      </c>
      <c r="P27">
        <f t="shared" si="0"/>
        <v>0</v>
      </c>
      <c r="Q27" s="4">
        <v>4.1747313256289909</v>
      </c>
      <c r="R27">
        <v>4.1668768167098378</v>
      </c>
    </row>
    <row r="28" spans="1:21">
      <c r="A28">
        <v>1453658570</v>
      </c>
      <c r="B28">
        <v>4.1493200000000003</v>
      </c>
      <c r="P28">
        <f t="shared" si="0"/>
        <v>0</v>
      </c>
      <c r="Q28" s="4">
        <v>4.1765280434782053</v>
      </c>
      <c r="R28">
        <v>4.170089688735187</v>
      </c>
    </row>
    <row r="29" spans="1:21">
      <c r="A29">
        <v>1453658580</v>
      </c>
      <c r="B29">
        <v>4.1730999999999998</v>
      </c>
      <c r="P29">
        <f t="shared" si="0"/>
        <v>0</v>
      </c>
      <c r="Q29" s="4">
        <v>4.1830498503273557</v>
      </c>
      <c r="R29">
        <v>4.1730844621141276</v>
      </c>
    </row>
    <row r="30" spans="1:21">
      <c r="A30">
        <v>1453658590</v>
      </c>
      <c r="B30">
        <v>4.1730999999999998</v>
      </c>
      <c r="P30">
        <f t="shared" si="0"/>
        <v>0</v>
      </c>
      <c r="Q30" s="4">
        <v>4.1834636356403712</v>
      </c>
      <c r="R30">
        <v>4.1734256165473287</v>
      </c>
    </row>
    <row r="31" spans="1:21">
      <c r="A31">
        <v>1453658600</v>
      </c>
      <c r="B31">
        <v>4.1730999999999998</v>
      </c>
      <c r="P31">
        <f t="shared" si="0"/>
        <v>0</v>
      </c>
      <c r="Q31" s="4">
        <v>4.1863825936199399</v>
      </c>
      <c r="R31">
        <v>4.1695779272879268</v>
      </c>
    </row>
    <row r="32" spans="1:21">
      <c r="A32">
        <v>1453658610</v>
      </c>
      <c r="B32">
        <v>4.1730999999999998</v>
      </c>
      <c r="P32">
        <f t="shared" si="0"/>
        <v>0</v>
      </c>
      <c r="Q32" s="4">
        <v>4.1869259090908511</v>
      </c>
      <c r="R32">
        <v>4.1732307718696209</v>
      </c>
    </row>
    <row r="33" spans="1:18">
      <c r="A33">
        <v>1453658620</v>
      </c>
      <c r="B33">
        <v>4.1730999999999998</v>
      </c>
      <c r="P33">
        <f t="shared" si="0"/>
        <v>0</v>
      </c>
      <c r="Q33" s="4">
        <v>4.1873150658560707</v>
      </c>
      <c r="R33">
        <v>4.1736470348837251</v>
      </c>
    </row>
    <row r="34" spans="1:18">
      <c r="A34">
        <v>1453658630</v>
      </c>
      <c r="B34">
        <v>4.1730999999999998</v>
      </c>
      <c r="P34">
        <f t="shared" si="0"/>
        <v>0</v>
      </c>
      <c r="Q34" s="4">
        <v>4.1894022460937528</v>
      </c>
      <c r="R34">
        <v>4.1748850531914714</v>
      </c>
    </row>
    <row r="35" spans="1:18">
      <c r="A35">
        <v>1453658640</v>
      </c>
      <c r="B35">
        <v>4.1730999999999998</v>
      </c>
      <c r="P35">
        <f t="shared" si="0"/>
        <v>0</v>
      </c>
      <c r="Q35" s="4">
        <v>4.1912510883620584</v>
      </c>
      <c r="R35">
        <v>4.1732427262931004</v>
      </c>
    </row>
    <row r="36" spans="1:18">
      <c r="A36">
        <v>1453658650</v>
      </c>
      <c r="B36">
        <v>4.1730999999999998</v>
      </c>
      <c r="P36">
        <f t="shared" si="0"/>
        <v>0</v>
      </c>
      <c r="Q36">
        <v>4.1939668799298531</v>
      </c>
      <c r="R36">
        <v>4.1721908238387284</v>
      </c>
    </row>
    <row r="37" spans="1:18">
      <c r="A37">
        <v>1453658660</v>
      </c>
      <c r="B37">
        <v>4.1730999999999998</v>
      </c>
      <c r="P37">
        <f t="shared" si="0"/>
        <v>0</v>
      </c>
      <c r="Q37">
        <v>4.1943060891719446</v>
      </c>
      <c r="R37">
        <v>4.1763525766871199</v>
      </c>
    </row>
    <row r="38" spans="1:18">
      <c r="A38">
        <v>1453658670</v>
      </c>
      <c r="B38">
        <v>4.1730999999999998</v>
      </c>
      <c r="Q38">
        <v>4.1948117845483894</v>
      </c>
      <c r="R38">
        <v>4.1766597714907556</v>
      </c>
    </row>
    <row r="39" spans="1:18">
      <c r="A39">
        <v>1453658680</v>
      </c>
      <c r="B39">
        <v>4.1730999999999998</v>
      </c>
      <c r="Q39">
        <v>4.1949899999999678</v>
      </c>
      <c r="R39">
        <v>4.1763044263959328</v>
      </c>
    </row>
    <row r="40" spans="1:18">
      <c r="A40">
        <v>1453658690</v>
      </c>
      <c r="B40">
        <v>4.1730999999999998</v>
      </c>
      <c r="Q40">
        <v>4.1949913636363299</v>
      </c>
      <c r="R40">
        <v>4.1806562942989105</v>
      </c>
    </row>
    <row r="41" spans="1:18">
      <c r="A41">
        <v>1453658700</v>
      </c>
      <c r="B41">
        <v>4.1730999999999998</v>
      </c>
      <c r="Q41">
        <v>4.1949947326202874</v>
      </c>
      <c r="R41">
        <v>4.1798375935828975</v>
      </c>
    </row>
    <row r="42" spans="1:18">
      <c r="A42">
        <v>1453658710</v>
      </c>
      <c r="B42">
        <v>4.1730999999999998</v>
      </c>
      <c r="Q42">
        <v>4.1949950862068626</v>
      </c>
      <c r="R42">
        <v>4.1887404978488449</v>
      </c>
    </row>
    <row r="43" spans="1:18">
      <c r="A43">
        <v>1453658719</v>
      </c>
      <c r="B43">
        <v>4.1730999999999998</v>
      </c>
      <c r="Q43">
        <v>4.194998434309019</v>
      </c>
      <c r="R43">
        <v>4.183753730428859</v>
      </c>
    </row>
    <row r="44" spans="1:18">
      <c r="A44">
        <v>1453658729</v>
      </c>
      <c r="B44">
        <v>4.1493200000000003</v>
      </c>
      <c r="Q44">
        <v>4.1949995076096354</v>
      </c>
      <c r="R44">
        <v>4.1866260340196799</v>
      </c>
    </row>
    <row r="45" spans="1:18">
      <c r="A45">
        <v>1453658739</v>
      </c>
      <c r="B45">
        <v>4.1730999999999998</v>
      </c>
      <c r="Q45">
        <v>4.1950105813953158</v>
      </c>
      <c r="R45">
        <v>4.1855643823760769</v>
      </c>
    </row>
    <row r="46" spans="1:18">
      <c r="A46">
        <v>1453658749</v>
      </c>
      <c r="B46">
        <v>4.1730999999999998</v>
      </c>
      <c r="Q46">
        <v>4.1950248278284947</v>
      </c>
      <c r="R46">
        <v>4.1823170828257714</v>
      </c>
    </row>
    <row r="47" spans="1:18">
      <c r="A47">
        <v>1453658759</v>
      </c>
      <c r="B47">
        <v>4.1730999999999998</v>
      </c>
      <c r="Q47">
        <v>4.1950328363988056</v>
      </c>
      <c r="R47">
        <v>4.1795252319235967</v>
      </c>
    </row>
    <row r="48" spans="1:18">
      <c r="A48">
        <v>1453658769</v>
      </c>
      <c r="B48">
        <v>4.1730999999999998</v>
      </c>
      <c r="Q48">
        <v>4.1950404783808306</v>
      </c>
      <c r="R48">
        <v>4.180988426862922</v>
      </c>
    </row>
    <row r="49" spans="1:18">
      <c r="A49">
        <v>1453658779</v>
      </c>
      <c r="B49">
        <v>4.1730999999999998</v>
      </c>
      <c r="Q49">
        <v>4.1951319786095933</v>
      </c>
      <c r="R49">
        <v>4.1802373338426086</v>
      </c>
    </row>
    <row r="50" spans="1:18">
      <c r="A50">
        <v>1453658789</v>
      </c>
      <c r="B50">
        <v>4.1730999999999998</v>
      </c>
      <c r="Q50">
        <v>4.1951592977164687</v>
      </c>
      <c r="R50">
        <v>4.1794668246445728</v>
      </c>
    </row>
    <row r="51" spans="1:18">
      <c r="A51">
        <v>1453658799</v>
      </c>
      <c r="B51">
        <v>4.1730999999999998</v>
      </c>
      <c r="Q51">
        <v>4.1960910041840798</v>
      </c>
      <c r="R51">
        <v>4.1822377498837504</v>
      </c>
    </row>
    <row r="52" spans="1:18">
      <c r="A52">
        <v>1453658809</v>
      </c>
      <c r="B52">
        <v>4.1730999999999998</v>
      </c>
      <c r="Q52">
        <v>4.1962660465116333</v>
      </c>
      <c r="R52">
        <v>4.1867509863013765</v>
      </c>
    </row>
    <row r="53" spans="1:18">
      <c r="A53">
        <v>1453658819</v>
      </c>
      <c r="B53">
        <v>4.1730999999999998</v>
      </c>
      <c r="Q53">
        <v>4.1965681592038848</v>
      </c>
      <c r="R53">
        <v>4.1801127860696567</v>
      </c>
    </row>
    <row r="54" spans="1:18">
      <c r="A54">
        <v>1453658829</v>
      </c>
      <c r="B54">
        <v>4.1730999999999998</v>
      </c>
      <c r="Q54">
        <v>4.1965798105262442</v>
      </c>
      <c r="R54">
        <v>4.1788638947368364</v>
      </c>
    </row>
    <row r="55" spans="1:18">
      <c r="A55">
        <v>1453658839</v>
      </c>
      <c r="B55">
        <v>4.1730999999999998</v>
      </c>
      <c r="Q55">
        <v>4.1966273775216347</v>
      </c>
      <c r="R55">
        <v>4.1801019793621101</v>
      </c>
    </row>
    <row r="56" spans="1:18">
      <c r="A56">
        <v>1453658849</v>
      </c>
      <c r="B56">
        <v>4.1730999999999998</v>
      </c>
      <c r="Q56">
        <v>4.1966315178570444</v>
      </c>
      <c r="R56">
        <v>4.1843820312499762</v>
      </c>
    </row>
    <row r="57" spans="1:18">
      <c r="A57">
        <v>1453658859</v>
      </c>
      <c r="B57">
        <v>4.1730999999999998</v>
      </c>
      <c r="Q57">
        <v>4.1967794212650986</v>
      </c>
      <c r="R57">
        <v>4.1853357608695898</v>
      </c>
    </row>
    <row r="58" spans="1:18">
      <c r="A58">
        <v>1453658869</v>
      </c>
      <c r="B58">
        <v>4.1730999999999998</v>
      </c>
    </row>
    <row r="59" spans="1:18">
      <c r="A59">
        <v>1453658877</v>
      </c>
      <c r="B59">
        <v>4.1730999999999998</v>
      </c>
    </row>
    <row r="60" spans="1:18">
      <c r="A60">
        <v>1453658879</v>
      </c>
      <c r="B60">
        <v>4.1730999999999998</v>
      </c>
    </row>
    <row r="61" spans="1:18">
      <c r="A61">
        <v>1453658889</v>
      </c>
      <c r="B61">
        <v>4.1730999999999998</v>
      </c>
    </row>
    <row r="62" spans="1:18">
      <c r="A62">
        <v>1453658899</v>
      </c>
      <c r="B62">
        <v>4.1730999999999998</v>
      </c>
    </row>
    <row r="63" spans="1:18">
      <c r="A63">
        <v>1453658909</v>
      </c>
      <c r="B63">
        <v>4.1730999999999998</v>
      </c>
    </row>
    <row r="64" spans="1:18">
      <c r="A64">
        <v>1453658919</v>
      </c>
      <c r="B64">
        <v>4.1730999999999998</v>
      </c>
    </row>
    <row r="65" spans="1:2">
      <c r="A65">
        <v>1453658929</v>
      </c>
      <c r="B65">
        <v>4.1730999999999998</v>
      </c>
    </row>
    <row r="66" spans="1:2">
      <c r="A66">
        <v>1453658939</v>
      </c>
      <c r="B66">
        <v>4.1730999999999998</v>
      </c>
    </row>
    <row r="67" spans="1:2">
      <c r="A67">
        <v>1453658949</v>
      </c>
      <c r="B67">
        <v>4.1730999999999998</v>
      </c>
    </row>
    <row r="68" spans="1:2">
      <c r="A68">
        <v>1453658959</v>
      </c>
      <c r="B68">
        <v>4.1730999999999998</v>
      </c>
    </row>
    <row r="69" spans="1:2">
      <c r="A69">
        <v>1453658969</v>
      </c>
      <c r="B69">
        <v>4.1730999999999998</v>
      </c>
    </row>
    <row r="70" spans="1:2">
      <c r="A70">
        <v>1453658979</v>
      </c>
      <c r="B70">
        <v>4.1730999999999998</v>
      </c>
    </row>
    <row r="71" spans="1:2">
      <c r="A71">
        <v>1453658989</v>
      </c>
      <c r="B71">
        <v>4.1730999999999998</v>
      </c>
    </row>
    <row r="72" spans="1:2">
      <c r="A72">
        <v>1453658999</v>
      </c>
      <c r="B72">
        <v>4.1730999999999998</v>
      </c>
    </row>
    <row r="73" spans="1:2">
      <c r="A73">
        <v>1453659009</v>
      </c>
      <c r="B73">
        <v>4.1730999999999998</v>
      </c>
    </row>
    <row r="74" spans="1:2">
      <c r="A74">
        <v>1453659019</v>
      </c>
      <c r="B74">
        <v>4.1730999999999998</v>
      </c>
    </row>
    <row r="75" spans="1:2">
      <c r="A75">
        <v>1453659029</v>
      </c>
      <c r="B75">
        <v>4.1730999999999998</v>
      </c>
    </row>
    <row r="76" spans="1:2">
      <c r="A76">
        <v>1453659039</v>
      </c>
      <c r="B76">
        <v>4.1730999999999998</v>
      </c>
    </row>
    <row r="77" spans="1:2">
      <c r="A77">
        <v>1453659049</v>
      </c>
      <c r="B77">
        <v>4.1493200000000003</v>
      </c>
    </row>
    <row r="78" spans="1:2">
      <c r="A78">
        <v>1453659059</v>
      </c>
      <c r="B78">
        <v>4.1730999999999998</v>
      </c>
    </row>
    <row r="79" spans="1:2">
      <c r="A79">
        <v>1453659069</v>
      </c>
      <c r="B79">
        <v>4.1730999999999998</v>
      </c>
    </row>
    <row r="80" spans="1:2">
      <c r="A80">
        <v>1453659079</v>
      </c>
      <c r="B80">
        <v>4.1730999999999998</v>
      </c>
    </row>
    <row r="81" spans="1:2">
      <c r="A81">
        <v>1453659089</v>
      </c>
      <c r="B81">
        <v>4.1730999999999998</v>
      </c>
    </row>
    <row r="82" spans="1:2">
      <c r="A82">
        <v>1453659099</v>
      </c>
      <c r="B82">
        <v>4.1730999999999998</v>
      </c>
    </row>
    <row r="83" spans="1:2">
      <c r="A83">
        <v>1453659109</v>
      </c>
      <c r="B83">
        <v>4.1730999999999998</v>
      </c>
    </row>
    <row r="84" spans="1:2">
      <c r="A84">
        <v>1453659119</v>
      </c>
      <c r="B84">
        <v>4.1730999999999998</v>
      </c>
    </row>
    <row r="85" spans="1:2">
      <c r="A85">
        <v>1453659129</v>
      </c>
      <c r="B85">
        <v>4.1730999999999998</v>
      </c>
    </row>
    <row r="86" spans="1:2">
      <c r="A86">
        <v>1453659139</v>
      </c>
      <c r="B86">
        <v>4.1730999999999998</v>
      </c>
    </row>
    <row r="87" spans="1:2">
      <c r="A87">
        <v>1453659149</v>
      </c>
      <c r="B87">
        <v>4.1730999999999998</v>
      </c>
    </row>
    <row r="88" spans="1:2">
      <c r="A88">
        <v>1453659159</v>
      </c>
      <c r="B88">
        <v>4.1730999999999998</v>
      </c>
    </row>
    <row r="89" spans="1:2">
      <c r="A89">
        <v>1453659169</v>
      </c>
      <c r="B89">
        <v>4.1730999999999998</v>
      </c>
    </row>
    <row r="90" spans="1:2">
      <c r="A90">
        <v>1453659179</v>
      </c>
      <c r="B90">
        <v>4.1730999999999998</v>
      </c>
    </row>
    <row r="91" spans="1:2">
      <c r="A91">
        <v>1453659189</v>
      </c>
      <c r="B91">
        <v>4.1730999999999998</v>
      </c>
    </row>
    <row r="92" spans="1:2">
      <c r="A92">
        <v>1453659199</v>
      </c>
      <c r="B92">
        <v>4.1730999999999998</v>
      </c>
    </row>
    <row r="93" spans="1:2">
      <c r="A93">
        <v>1453659209</v>
      </c>
      <c r="B93">
        <v>4.1730999999999998</v>
      </c>
    </row>
    <row r="94" spans="1:2">
      <c r="A94">
        <v>1453659219</v>
      </c>
      <c r="B94">
        <v>4.1730999999999998</v>
      </c>
    </row>
    <row r="95" spans="1:2">
      <c r="A95">
        <v>1453659229</v>
      </c>
      <c r="B95">
        <v>4.1730999999999998</v>
      </c>
    </row>
    <row r="96" spans="1:2">
      <c r="A96">
        <v>1453659237</v>
      </c>
      <c r="B96">
        <v>4.1730999999999998</v>
      </c>
    </row>
    <row r="97" spans="1:2">
      <c r="A97">
        <v>1453659239</v>
      </c>
      <c r="B97">
        <v>4.1730999999999998</v>
      </c>
    </row>
    <row r="98" spans="1:2">
      <c r="A98">
        <v>1453659249</v>
      </c>
      <c r="B98">
        <v>4.1730999999999998</v>
      </c>
    </row>
    <row r="99" spans="1:2">
      <c r="A99">
        <v>1453659259</v>
      </c>
      <c r="B99">
        <v>4.1730999999999998</v>
      </c>
    </row>
    <row r="100" spans="1:2">
      <c r="A100">
        <v>1453659269</v>
      </c>
      <c r="B100">
        <v>4.1730999999999998</v>
      </c>
    </row>
    <row r="101" spans="1:2">
      <c r="A101">
        <v>1453659279</v>
      </c>
      <c r="B101">
        <v>4.1730999999999998</v>
      </c>
    </row>
    <row r="102" spans="1:2">
      <c r="A102">
        <v>1453659289</v>
      </c>
      <c r="B102">
        <v>4.1730999999999998</v>
      </c>
    </row>
    <row r="103" spans="1:2">
      <c r="A103">
        <v>1453659299</v>
      </c>
      <c r="B103">
        <v>4.1730999999999998</v>
      </c>
    </row>
    <row r="104" spans="1:2">
      <c r="A104">
        <v>1453659309</v>
      </c>
      <c r="B104">
        <v>4.1730999999999998</v>
      </c>
    </row>
    <row r="105" spans="1:2">
      <c r="A105">
        <v>1453659319</v>
      </c>
      <c r="B105">
        <v>4.1730999999999998</v>
      </c>
    </row>
    <row r="106" spans="1:2">
      <c r="A106">
        <v>1453659329</v>
      </c>
      <c r="B106">
        <v>4.1730999999999998</v>
      </c>
    </row>
    <row r="107" spans="1:2">
      <c r="A107">
        <v>1453659348</v>
      </c>
      <c r="B107">
        <v>4.1730999999999998</v>
      </c>
    </row>
    <row r="108" spans="1:2">
      <c r="A108">
        <v>1453659358</v>
      </c>
      <c r="B108">
        <v>4.1730999999999998</v>
      </c>
    </row>
    <row r="109" spans="1:2">
      <c r="A109">
        <v>1453659368</v>
      </c>
      <c r="B109">
        <v>4.1730999999999998</v>
      </c>
    </row>
    <row r="110" spans="1:2">
      <c r="A110">
        <v>1453659378</v>
      </c>
      <c r="B110">
        <v>4.1493200000000003</v>
      </c>
    </row>
    <row r="111" spans="1:2">
      <c r="A111">
        <v>1453659388</v>
      </c>
      <c r="B111">
        <v>4.1730999999999998</v>
      </c>
    </row>
    <row r="112" spans="1:2">
      <c r="A112">
        <v>1453659398</v>
      </c>
      <c r="B112">
        <v>4.1730999999999998</v>
      </c>
    </row>
    <row r="113" spans="1:2">
      <c r="A113">
        <v>1453659408</v>
      </c>
      <c r="B113">
        <v>4.1730999999999998</v>
      </c>
    </row>
    <row r="114" spans="1:2">
      <c r="A114">
        <v>1453659418</v>
      </c>
      <c r="B114">
        <v>4.1730999999999998</v>
      </c>
    </row>
    <row r="115" spans="1:2">
      <c r="A115">
        <v>1453659428</v>
      </c>
      <c r="B115">
        <v>4.1730999999999998</v>
      </c>
    </row>
    <row r="116" spans="1:2">
      <c r="A116">
        <v>1453659438</v>
      </c>
      <c r="B116">
        <v>4.1730999999999998</v>
      </c>
    </row>
    <row r="117" spans="1:2">
      <c r="A117">
        <v>1453659448</v>
      </c>
      <c r="B117">
        <v>4.1730999999999998</v>
      </c>
    </row>
    <row r="118" spans="1:2">
      <c r="A118">
        <v>1453659458</v>
      </c>
      <c r="B118">
        <v>4.1730999999999998</v>
      </c>
    </row>
    <row r="119" spans="1:2">
      <c r="A119">
        <v>1453659468</v>
      </c>
      <c r="B119">
        <v>4.1730999999999998</v>
      </c>
    </row>
    <row r="120" spans="1:2">
      <c r="A120">
        <v>1453659478</v>
      </c>
      <c r="B120">
        <v>4.1730999999999998</v>
      </c>
    </row>
    <row r="121" spans="1:2">
      <c r="A121">
        <v>1453659488</v>
      </c>
      <c r="B121">
        <v>4.1730999999999998</v>
      </c>
    </row>
    <row r="122" spans="1:2">
      <c r="A122">
        <v>1453659498</v>
      </c>
      <c r="B122">
        <v>4.1730999999999998</v>
      </c>
    </row>
    <row r="123" spans="1:2">
      <c r="A123">
        <v>1453659508</v>
      </c>
      <c r="B123">
        <v>4.1730999999999998</v>
      </c>
    </row>
    <row r="124" spans="1:2">
      <c r="A124">
        <v>1453659518</v>
      </c>
      <c r="B124">
        <v>4.1730999999999998</v>
      </c>
    </row>
    <row r="125" spans="1:2">
      <c r="A125">
        <v>1453659528</v>
      </c>
      <c r="B125">
        <v>4.1730999999999998</v>
      </c>
    </row>
    <row r="126" spans="1:2">
      <c r="A126">
        <v>1453659538</v>
      </c>
      <c r="B126">
        <v>4.1730999999999998</v>
      </c>
    </row>
    <row r="127" spans="1:2">
      <c r="A127">
        <v>1453659548</v>
      </c>
      <c r="B127">
        <v>4.1730999999999998</v>
      </c>
    </row>
    <row r="128" spans="1:2">
      <c r="A128">
        <v>1453659558</v>
      </c>
      <c r="B128">
        <v>4.1730999999999998</v>
      </c>
    </row>
    <row r="129" spans="1:2">
      <c r="A129">
        <v>1453659568</v>
      </c>
      <c r="B129">
        <v>4.1730999999999998</v>
      </c>
    </row>
    <row r="130" spans="1:2">
      <c r="A130">
        <v>1453659578</v>
      </c>
      <c r="B130">
        <v>4.1730999999999998</v>
      </c>
    </row>
    <row r="131" spans="1:2">
      <c r="A131">
        <v>1453659588</v>
      </c>
      <c r="B131">
        <v>4.1730999999999998</v>
      </c>
    </row>
    <row r="132" spans="1:2">
      <c r="A132">
        <v>1453659596</v>
      </c>
      <c r="B132">
        <v>4.1730999999999998</v>
      </c>
    </row>
    <row r="133" spans="1:2">
      <c r="A133">
        <v>1453659598</v>
      </c>
      <c r="B133">
        <v>4.1730999999999998</v>
      </c>
    </row>
    <row r="134" spans="1:2">
      <c r="A134">
        <v>1453659608</v>
      </c>
      <c r="B134">
        <v>4.1730999999999998</v>
      </c>
    </row>
    <row r="135" spans="1:2">
      <c r="A135">
        <v>1453659618</v>
      </c>
      <c r="B135">
        <v>4.1730999999999998</v>
      </c>
    </row>
    <row r="136" spans="1:2">
      <c r="A136">
        <v>1453659628</v>
      </c>
      <c r="B136">
        <v>4.1730999999999998</v>
      </c>
    </row>
    <row r="137" spans="1:2">
      <c r="A137">
        <v>1453659638</v>
      </c>
      <c r="B137">
        <v>4.1730999999999998</v>
      </c>
    </row>
    <row r="138" spans="1:2">
      <c r="A138">
        <v>1453659648</v>
      </c>
      <c r="B138">
        <v>4.1730999999999998</v>
      </c>
    </row>
    <row r="139" spans="1:2">
      <c r="A139">
        <v>1453659658</v>
      </c>
      <c r="B139">
        <v>4.1730999999999998</v>
      </c>
    </row>
    <row r="140" spans="1:2">
      <c r="A140">
        <v>1453659668</v>
      </c>
      <c r="B140">
        <v>4.1730999999999998</v>
      </c>
    </row>
    <row r="141" spans="1:2">
      <c r="A141">
        <v>1453659678</v>
      </c>
      <c r="B141">
        <v>4.1730999999999998</v>
      </c>
    </row>
    <row r="142" spans="1:2">
      <c r="A142">
        <v>1453659688</v>
      </c>
      <c r="B142">
        <v>4.1730999999999998</v>
      </c>
    </row>
    <row r="143" spans="1:2">
      <c r="A143">
        <v>1453659698</v>
      </c>
      <c r="B143">
        <v>4.1730999999999998</v>
      </c>
    </row>
    <row r="144" spans="1:2">
      <c r="A144">
        <v>1453659708</v>
      </c>
      <c r="B144">
        <v>4.1730999999999998</v>
      </c>
    </row>
    <row r="145" spans="1:2">
      <c r="A145">
        <v>1453659718</v>
      </c>
      <c r="B145">
        <v>4.1730999999999998</v>
      </c>
    </row>
    <row r="146" spans="1:2">
      <c r="A146">
        <v>1453659728</v>
      </c>
      <c r="B146">
        <v>4.1730999999999998</v>
      </c>
    </row>
    <row r="147" spans="1:2">
      <c r="A147">
        <v>1453659738</v>
      </c>
      <c r="B147">
        <v>4.1730999999999998</v>
      </c>
    </row>
    <row r="148" spans="1:2">
      <c r="A148">
        <v>1453659748</v>
      </c>
      <c r="B148">
        <v>4.1730999999999998</v>
      </c>
    </row>
    <row r="149" spans="1:2">
      <c r="A149">
        <v>1453659758</v>
      </c>
      <c r="B149">
        <v>4.1730999999999998</v>
      </c>
    </row>
    <row r="150" spans="1:2">
      <c r="A150">
        <v>1453659768</v>
      </c>
      <c r="B150">
        <v>4.1730999999999998</v>
      </c>
    </row>
    <row r="151" spans="1:2">
      <c r="A151">
        <v>1453659778</v>
      </c>
      <c r="B151">
        <v>4.1493200000000003</v>
      </c>
    </row>
    <row r="152" spans="1:2">
      <c r="A152">
        <v>1453659788</v>
      </c>
      <c r="B152">
        <v>4.1730999999999998</v>
      </c>
    </row>
    <row r="153" spans="1:2">
      <c r="A153">
        <v>1453659798</v>
      </c>
      <c r="B153">
        <v>4.1730999999999998</v>
      </c>
    </row>
    <row r="154" spans="1:2">
      <c r="A154">
        <v>1453659808</v>
      </c>
      <c r="B154">
        <v>4.1730999999999998</v>
      </c>
    </row>
    <row r="155" spans="1:2">
      <c r="A155">
        <v>1453659818</v>
      </c>
      <c r="B155">
        <v>4.1730999999999998</v>
      </c>
    </row>
    <row r="156" spans="1:2">
      <c r="A156">
        <v>1453659828</v>
      </c>
      <c r="B156">
        <v>4.1730999999999998</v>
      </c>
    </row>
    <row r="157" spans="1:2">
      <c r="A157">
        <v>1453659838</v>
      </c>
      <c r="B157">
        <v>4.1730999999999998</v>
      </c>
    </row>
    <row r="158" spans="1:2">
      <c r="A158">
        <v>1453659848</v>
      </c>
      <c r="B158">
        <v>4.1730999999999998</v>
      </c>
    </row>
    <row r="159" spans="1:2">
      <c r="A159">
        <v>1453659858</v>
      </c>
      <c r="B159">
        <v>4.1730999999999998</v>
      </c>
    </row>
    <row r="160" spans="1:2">
      <c r="A160">
        <v>1453659868</v>
      </c>
      <c r="B160">
        <v>4.1730999999999998</v>
      </c>
    </row>
    <row r="161" spans="1:2">
      <c r="A161">
        <v>1453659878</v>
      </c>
      <c r="B161">
        <v>4.1730999999999998</v>
      </c>
    </row>
    <row r="162" spans="1:2">
      <c r="A162">
        <v>1453659888</v>
      </c>
      <c r="B162">
        <v>4.1730999999999998</v>
      </c>
    </row>
    <row r="163" spans="1:2">
      <c r="A163">
        <v>1453659898</v>
      </c>
      <c r="B163">
        <v>4.1730999999999998</v>
      </c>
    </row>
    <row r="164" spans="1:2">
      <c r="A164">
        <v>1453659908</v>
      </c>
      <c r="B164">
        <v>4.1493200000000003</v>
      </c>
    </row>
    <row r="165" spans="1:2">
      <c r="A165">
        <v>1453659918</v>
      </c>
      <c r="B165">
        <v>4.1730999999999998</v>
      </c>
    </row>
    <row r="166" spans="1:2">
      <c r="A166">
        <v>1453659928</v>
      </c>
      <c r="B166">
        <v>4.1730999999999998</v>
      </c>
    </row>
    <row r="167" spans="1:2">
      <c r="A167">
        <v>1453659938</v>
      </c>
      <c r="B167">
        <v>4.1730999999999998</v>
      </c>
    </row>
    <row r="168" spans="1:2">
      <c r="A168">
        <v>1453659948</v>
      </c>
      <c r="B168">
        <v>4.1730999999999998</v>
      </c>
    </row>
    <row r="169" spans="1:2">
      <c r="A169">
        <v>1453659956</v>
      </c>
      <c r="B169">
        <v>4.1493200000000003</v>
      </c>
    </row>
    <row r="170" spans="1:2">
      <c r="A170">
        <v>1453659958</v>
      </c>
      <c r="B170">
        <v>4.1493200000000003</v>
      </c>
    </row>
    <row r="171" spans="1:2">
      <c r="A171">
        <v>1453659967</v>
      </c>
      <c r="B171">
        <v>4.1730999999999998</v>
      </c>
    </row>
    <row r="172" spans="1:2">
      <c r="A172">
        <v>1453659977</v>
      </c>
      <c r="B172">
        <v>4.1730999999999998</v>
      </c>
    </row>
    <row r="173" spans="1:2">
      <c r="A173">
        <v>1453659987</v>
      </c>
      <c r="B173">
        <v>4.1730999999999998</v>
      </c>
    </row>
    <row r="174" spans="1:2">
      <c r="A174">
        <v>1453659997</v>
      </c>
      <c r="B174">
        <v>4.1730999999999998</v>
      </c>
    </row>
    <row r="175" spans="1:2">
      <c r="A175">
        <v>1453660007</v>
      </c>
      <c r="B175">
        <v>4.1730999999999998</v>
      </c>
    </row>
    <row r="176" spans="1:2">
      <c r="A176">
        <v>1453660017</v>
      </c>
      <c r="B176">
        <v>4.1730999999999998</v>
      </c>
    </row>
    <row r="177" spans="1:2">
      <c r="A177">
        <v>1453660027</v>
      </c>
      <c r="B177">
        <v>4.1730999999999998</v>
      </c>
    </row>
    <row r="178" spans="1:2">
      <c r="A178">
        <v>1453660037</v>
      </c>
      <c r="B178">
        <v>4.1730999999999998</v>
      </c>
    </row>
    <row r="179" spans="1:2">
      <c r="A179">
        <v>1453660047</v>
      </c>
      <c r="B179">
        <v>4.1730999999999998</v>
      </c>
    </row>
    <row r="180" spans="1:2">
      <c r="A180">
        <v>1453660057</v>
      </c>
      <c r="B180">
        <v>4.1730999999999998</v>
      </c>
    </row>
    <row r="181" spans="1:2">
      <c r="A181">
        <v>1453660067</v>
      </c>
      <c r="B181">
        <v>4.1730999999999998</v>
      </c>
    </row>
    <row r="182" spans="1:2">
      <c r="A182">
        <v>1453660077</v>
      </c>
      <c r="B182">
        <v>4.1730999999999998</v>
      </c>
    </row>
    <row r="183" spans="1:2">
      <c r="A183">
        <v>1453660087</v>
      </c>
      <c r="B183">
        <v>4.1730999999999998</v>
      </c>
    </row>
    <row r="184" spans="1:2">
      <c r="A184">
        <v>1453660097</v>
      </c>
      <c r="B184">
        <v>4.1493200000000003</v>
      </c>
    </row>
    <row r="185" spans="1:2">
      <c r="A185">
        <v>1453660107</v>
      </c>
      <c r="B185">
        <v>4.1730999999999998</v>
      </c>
    </row>
    <row r="186" spans="1:2">
      <c r="A186">
        <v>1453660117</v>
      </c>
      <c r="B186">
        <v>4.1730999999999998</v>
      </c>
    </row>
    <row r="187" spans="1:2">
      <c r="A187">
        <v>1453660127</v>
      </c>
      <c r="B187">
        <v>4.1730999999999998</v>
      </c>
    </row>
    <row r="188" spans="1:2">
      <c r="A188">
        <v>1453660137</v>
      </c>
      <c r="B188">
        <v>4.1730999999999998</v>
      </c>
    </row>
    <row r="189" spans="1:2">
      <c r="A189">
        <v>1453660147</v>
      </c>
      <c r="B189">
        <v>4.1730999999999998</v>
      </c>
    </row>
    <row r="190" spans="1:2">
      <c r="A190">
        <v>1453660157</v>
      </c>
      <c r="B190">
        <v>4.1730999999999998</v>
      </c>
    </row>
    <row r="191" spans="1:2">
      <c r="A191">
        <v>1453660167</v>
      </c>
      <c r="B191">
        <v>4.1730999999999998</v>
      </c>
    </row>
    <row r="192" spans="1:2">
      <c r="A192">
        <v>1453660177</v>
      </c>
      <c r="B192">
        <v>4.1493200000000003</v>
      </c>
    </row>
    <row r="193" spans="1:2">
      <c r="A193">
        <v>1453660187</v>
      </c>
      <c r="B193">
        <v>4.1730999999999998</v>
      </c>
    </row>
    <row r="194" spans="1:2">
      <c r="A194">
        <v>1453660197</v>
      </c>
      <c r="B194">
        <v>4.1730999999999998</v>
      </c>
    </row>
    <row r="195" spans="1:2">
      <c r="A195">
        <v>1453660207</v>
      </c>
      <c r="B195">
        <v>4.1493200000000003</v>
      </c>
    </row>
    <row r="196" spans="1:2">
      <c r="A196">
        <v>1453660217</v>
      </c>
      <c r="B196">
        <v>4.1730999999999998</v>
      </c>
    </row>
  </sheetData>
  <sortState ref="Q4:R57">
    <sortCondition ref="Q4:Q57"/>
  </sortState>
  <hyperlinks>
    <hyperlink ref="B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Spin-Up Estimator</vt:lpstr>
      <vt:lpstr>Accel</vt:lpstr>
      <vt:lpstr>Sheet3</vt:lpstr>
    </vt:vector>
  </TitlesOfParts>
  <Company>Orbital Sciences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tylerr</dc:creator>
  <cp:lastModifiedBy>tylerr</cp:lastModifiedBy>
  <dcterms:created xsi:type="dcterms:W3CDTF">2016-03-01T13:56:32Z</dcterms:created>
  <dcterms:modified xsi:type="dcterms:W3CDTF">2016-03-22T19:16:33Z</dcterms:modified>
</cp:coreProperties>
</file>